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1.xml" ContentType="application/vnd.openxmlformats-officedocument.drawing+xml"/>
  <Override PartName="/xl/worksheets/sheet9.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Übersicht" sheetId="1" state="visible" r:id="rId1"/>
    <sheet xmlns:r="http://schemas.openxmlformats.org/officeDocument/2006/relationships" name="Schulden" sheetId="2" state="visible" r:id="rId2"/>
    <sheet xmlns:r="http://schemas.openxmlformats.org/officeDocument/2006/relationships" name="Strategie" sheetId="3" state="visible" r:id="rId3"/>
    <sheet xmlns:r="http://schemas.openxmlformats.org/officeDocument/2006/relationships" name="Sonderzahlungen" sheetId="4" state="visible" r:id="rId4"/>
    <sheet xmlns:r="http://schemas.openxmlformats.org/officeDocument/2006/relationships" name="Monatsplan" sheetId="5" state="visible" r:id="rId5"/>
    <sheet xmlns:r="http://schemas.openxmlformats.org/officeDocument/2006/relationships" name="Tilgungsplan" sheetId="6" state="visible" r:id="rId6"/>
    <sheet xmlns:r="http://schemas.openxmlformats.org/officeDocument/2006/relationships" name="Szenarien" sheetId="7" state="visible" r:id="rId7"/>
    <sheet xmlns:r="http://schemas.openxmlformats.org/officeDocument/2006/relationships" name="Auswertung" sheetId="8" state="visible" r:id="rId8"/>
    <sheet xmlns:r="http://schemas.openxmlformats.org/officeDocument/2006/relationships" name="Anleitung" sheetId="9" state="visible" r:id="rId9"/>
    <sheet xmlns:r="http://schemas.openxmlformats.org/officeDocument/2006/relationships" name="Berechnung" sheetId="10" state="hidden" r:id="rId10"/>
  </sheets>
  <definedNames/>
  <calcPr calcId="124519" calcMode="auto" fullCalcOnLoad="1" forceFullCalc="1"/>
</workbook>
</file>

<file path=xl/styles.xml><?xml version="1.0" encoding="utf-8"?>
<styleSheet xmlns="http://schemas.openxmlformats.org/spreadsheetml/2006/main">
  <numFmts count="6">
    <numFmt numFmtId="164" formatCode="#,##0.00 &quot;€&quot;"/>
    <numFmt numFmtId="165" formatCode="MMM YYYY"/>
    <numFmt numFmtId="166" formatCode="yyyy-mm-dd h:mm:ss"/>
    <numFmt numFmtId="167" formatCode="DD.MM.YYYY"/>
    <numFmt numFmtId="168" formatCode="0 &quot;Monate&quot;"/>
    <numFmt numFmtId="169" formatCode="0.0%"/>
  </numFmts>
  <fonts count="11">
    <font>
      <name val="Calibri"/>
      <family val="2"/>
      <color theme="1"/>
      <sz val="11"/>
      <scheme val="minor"/>
    </font>
    <font>
      <name val="Carlito"/>
      <b val="1"/>
      <color rgb="00FFFFFF"/>
      <sz val="11"/>
    </font>
    <font>
      <name val="Carlito"/>
      <color rgb="00666666"/>
      <sz val="11"/>
    </font>
    <font>
      <name val="Carlito"/>
      <b val="1"/>
      <color rgb="00FFFFFF"/>
    </font>
    <font>
      <name val="Carlito"/>
      <b val="1"/>
      <color rgb="00123B5D"/>
      <sz val="14"/>
    </font>
    <font>
      <name val="Carlito"/>
      <color rgb="00666666"/>
    </font>
    <font>
      <name val="Carlito"/>
      <color rgb="00123B5D"/>
      <sz val="11"/>
    </font>
    <font>
      <name val="Carlito"/>
      <color rgb="003F3F3F"/>
      <sz val="11"/>
    </font>
    <font>
      <name val="Carlito"/>
      <b val="1"/>
      <color rgb="00123B5D"/>
    </font>
    <font>
      <name val="Carlito"/>
      <color rgb="00123B5D"/>
    </font>
    <font>
      <name val="Carlito"/>
      <color rgb="003F3F3F"/>
    </font>
  </fonts>
  <fills count="6">
    <fill>
      <patternFill/>
    </fill>
    <fill>
      <patternFill patternType="gray125"/>
    </fill>
    <fill>
      <patternFill patternType="solid">
        <fgColor rgb="00123B5D"/>
      </patternFill>
    </fill>
    <fill>
      <patternFill patternType="solid">
        <fgColor rgb="001F5A7A"/>
      </patternFill>
    </fill>
    <fill>
      <patternFill patternType="solid">
        <fgColor rgb="00EAF2F8"/>
      </patternFill>
    </fill>
    <fill>
      <patternFill patternType="solid">
        <fgColor rgb="00FFF2CC"/>
      </patternFill>
    </fill>
  </fills>
  <borders count="3">
    <border>
      <left/>
      <right/>
      <top/>
      <bottom/>
      <diagonal/>
    </border>
    <border>
      <bottom style="thin">
        <color rgb="00D6E0E7"/>
      </bottom>
    </border>
    <border>
      <left style="thin">
        <color rgb="00D6E0E7"/>
      </left>
      <right style="thin">
        <color rgb="00D6E0E7"/>
      </right>
      <top style="thin">
        <color rgb="00D6E0E7"/>
      </top>
      <bottom style="thin">
        <color rgb="00D6E0E7"/>
      </bottom>
    </border>
  </borders>
  <cellStyleXfs count="1">
    <xf numFmtId="0" fontId="0" fillId="0" borderId="0"/>
  </cellStyleXfs>
  <cellXfs count="33">
    <xf numFmtId="0" fontId="0" fillId="0" borderId="0" pivotButton="0" quotePrefix="0" xfId="0"/>
    <xf numFmtId="0" fontId="1" fillId="2" borderId="0" applyAlignment="1" pivotButton="0" quotePrefix="0" xfId="0">
      <alignment vertical="center"/>
    </xf>
    <xf numFmtId="0" fontId="0" fillId="2" borderId="0" pivotButton="0" quotePrefix="0" xfId="0"/>
    <xf numFmtId="0" fontId="2" fillId="0" borderId="0" applyAlignment="1" pivotButton="0" quotePrefix="0" xfId="0">
      <alignment vertical="center" wrapText="1"/>
    </xf>
    <xf numFmtId="0" fontId="3" fillId="3" borderId="0" applyAlignment="1" pivotButton="0" quotePrefix="0" xfId="0">
      <alignment vertical="center"/>
    </xf>
    <xf numFmtId="0" fontId="0" fillId="3" borderId="0" pivotButton="0" quotePrefix="0" xfId="0"/>
    <xf numFmtId="164" fontId="4" fillId="4" borderId="0" applyAlignment="1" pivotButton="0" quotePrefix="0" xfId="0">
      <alignment horizontal="center" vertical="center"/>
    </xf>
    <xf numFmtId="0" fontId="0" fillId="4" borderId="0" pivotButton="0" quotePrefix="0" xfId="0"/>
    <xf numFmtId="165" fontId="4" fillId="4" borderId="0" applyAlignment="1" pivotButton="0" quotePrefix="0" xfId="0">
      <alignment horizontal="center" vertical="center"/>
    </xf>
    <xf numFmtId="0" fontId="5" fillId="0" borderId="0" applyAlignment="1" pivotButton="0" quotePrefix="0" xfId="0">
      <alignment vertical="center" wrapText="1"/>
    </xf>
    <xf numFmtId="0" fontId="3" fillId="3" borderId="1" applyAlignment="1" pivotButton="0" quotePrefix="0" xfId="0">
      <alignment horizontal="center" vertical="center" wrapText="1"/>
    </xf>
    <xf numFmtId="0" fontId="6" fillId="4" borderId="2" pivotButton="0" quotePrefix="0" xfId="0"/>
    <xf numFmtId="164" fontId="6" fillId="4" borderId="2" pivotButton="0" quotePrefix="0" xfId="0"/>
    <xf numFmtId="10" fontId="6" fillId="4" borderId="2" pivotButton="0" quotePrefix="0" xfId="0"/>
    <xf numFmtId="0" fontId="7" fillId="5" borderId="2" pivotButton="0" quotePrefix="0" xfId="0"/>
    <xf numFmtId="164" fontId="7" fillId="5" borderId="2" pivotButton="0" quotePrefix="0" xfId="0"/>
    <xf numFmtId="10" fontId="7" fillId="5" borderId="2" pivotButton="0" quotePrefix="0" xfId="0"/>
    <xf numFmtId="165" fontId="7" fillId="5" borderId="2" pivotButton="0" quotePrefix="0" xfId="0"/>
    <xf numFmtId="0" fontId="8" fillId="0" borderId="0" pivotButton="0" quotePrefix="0" xfId="0"/>
    <xf numFmtId="0" fontId="0" fillId="0" borderId="0" applyAlignment="1" pivotButton="0" quotePrefix="0" xfId="0">
      <alignment wrapText="1"/>
    </xf>
    <xf numFmtId="0" fontId="9" fillId="4" borderId="0" applyAlignment="1" pivotButton="0" quotePrefix="0" xfId="0">
      <alignment vertical="center" wrapText="1"/>
    </xf>
    <xf numFmtId="167" fontId="7" fillId="5" borderId="2" pivotButton="0" quotePrefix="0" xfId="0"/>
    <xf numFmtId="165" fontId="6" fillId="4" borderId="2" pivotButton="0" quotePrefix="0" xfId="0"/>
    <xf numFmtId="165" fontId="0" fillId="0" borderId="0" pivotButton="0" quotePrefix="0" xfId="0"/>
    <xf numFmtId="164" fontId="0" fillId="0" borderId="0" pivotButton="0" quotePrefix="0" xfId="0"/>
    <xf numFmtId="9" fontId="0" fillId="0" borderId="0" pivotButton="0" quotePrefix="0" xfId="0"/>
    <xf numFmtId="10" fontId="0" fillId="0" borderId="0" pivotButton="0" quotePrefix="0" xfId="0"/>
    <xf numFmtId="168" fontId="6" fillId="4" borderId="2" pivotButton="0" quotePrefix="0" xfId="0"/>
    <xf numFmtId="168" fontId="4" fillId="4" borderId="0" applyAlignment="1" pivotButton="0" quotePrefix="0" xfId="0">
      <alignment horizontal="center" vertical="center"/>
    </xf>
    <xf numFmtId="169" fontId="4" fillId="4" borderId="0" applyAlignment="1" pivotButton="0" quotePrefix="0" xfId="0">
      <alignment horizontal="center" vertical="center"/>
    </xf>
    <xf numFmtId="169" fontId="6" fillId="4" borderId="2" pivotButton="0" quotePrefix="0" xfId="0"/>
    <xf numFmtId="0" fontId="10" fillId="0" borderId="0" applyAlignment="1" pivotButton="0" quotePrefix="0" xfId="0">
      <alignment vertical="center" wrapText="1"/>
    </xf>
    <xf numFmtId="0" fontId="3" fillId="3" borderId="0" applyAlignment="1" pivotButton="0" quotePrefix="0" xfId="0">
      <alignment horizont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styles" Target="styles.xml" Id="rId11"/><Relationship Type="http://schemas.openxmlformats.org/officeDocument/2006/relationships/theme" Target="theme/theme1.xml" Id="rId12"/></Relationships>
</file>

<file path=xl/charts/chart1.xml><?xml version="1.0" encoding="utf-8"?>
<chartSpace xmlns="http://schemas.openxmlformats.org/drawingml/2006/chart">
  <style val="2"/>
  <chart>
    <title>
      <tx>
        <rich>
          <a:bodyPr xmlns:a="http://schemas.openxmlformats.org/drawingml/2006/main"/>
          <a:p xmlns:a="http://schemas.openxmlformats.org/drawingml/2006/main">
            <a:pPr>
              <a:defRPr/>
            </a:pPr>
            <a:r>
              <a:t>Restschuld – erste 36 Monate</a:t>
            </a:r>
          </a:p>
        </rich>
      </tx>
    </title>
    <plotArea>
      <lineChart>
        <grouping val="standard"/>
        <ser>
          <idx val="0"/>
          <order val="0"/>
          <tx>
            <strRef>
              <f>'Monatsplan'!G7</f>
            </strRef>
          </tx>
          <spPr>
            <a:ln xmlns:a="http://schemas.openxmlformats.org/drawingml/2006/main">
              <a:prstDash val="solid"/>
            </a:ln>
          </spPr>
          <marker>
            <symbol val="none"/>
            <spPr>
              <a:ln xmlns:a="http://schemas.openxmlformats.org/drawingml/2006/main">
                <a:prstDash val="solid"/>
              </a:ln>
            </spPr>
          </marker>
          <cat>
            <numRef>
              <f>'Monatsplan'!$B$8:$B$43</f>
            </numRef>
          </cat>
          <val>
            <numRef>
              <f>'Monatsplan'!$G$8:$G$43</f>
            </numRef>
          </val>
        </ser>
        <axId val="10"/>
        <axId val="100"/>
      </lineChart>
      <catAx>
        <axId val="10"/>
        <scaling>
          <orientation val="minMax"/>
        </scaling>
        <axPos val="l"/>
        <title>
          <tx>
            <rich>
              <a:bodyPr xmlns:a="http://schemas.openxmlformats.org/drawingml/2006/main"/>
              <a:p xmlns:a="http://schemas.openxmlformats.org/drawingml/2006/main">
                <a:pPr>
                  <a:defRPr/>
                </a:pPr>
                <a:r>
                  <a:t>Monat</a:t>
                </a:r>
              </a:p>
            </rich>
          </tx>
        </title>
        <majorTickMark val="none"/>
        <minorTickMark val="none"/>
        <crossAx val="100"/>
        <lblOffset val="100"/>
      </catAx>
      <valAx>
        <axId val="100"/>
        <scaling>
          <orientation val="minMax"/>
        </scaling>
        <axPos val="l"/>
        <majorGridlines/>
        <title>
          <tx>
            <rich>
              <a:bodyPr xmlns:a="http://schemas.openxmlformats.org/drawingml/2006/main"/>
              <a:p xmlns:a="http://schemas.openxmlformats.org/drawingml/2006/main">
                <a:pPr>
                  <a:defRPr/>
                </a:pPr>
                <a:r>
                  <a:t>Restschuld</a:t>
                </a:r>
              </a:p>
            </rich>
          </tx>
        </title>
        <majorTickMark val="none"/>
        <minorTickMark val="none"/>
        <crossAx val="10"/>
      </valAx>
    </plotArea>
    <legend>
      <legendPos val="r"/>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s>
</file>

<file path=xl/drawings/drawing1.xml><?xml version="1.0" encoding="utf-8"?>
<wsDr xmlns="http://schemas.openxmlformats.org/drawingml/2006/spreadsheetDrawing">
  <oneCellAnchor>
    <from>
      <col>6</col>
      <colOff>0</colOff>
      <row>12</row>
      <rowOff>0</rowOff>
    </from>
    <ext cx="5760000" cy="288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8.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B2:N30"/>
  <sheetViews>
    <sheetView showGridLines="0" workbookViewId="0">
      <selection activeCell="A1" sqref="A1"/>
    </sheetView>
  </sheetViews>
  <sheetFormatPr baseColWidth="8" defaultRowHeight="15"/>
  <cols>
    <col width="3" customWidth="1" min="1" max="1"/>
    <col width="28" customWidth="1" min="2" max="2"/>
    <col width="22" customWidth="1" min="3" max="3"/>
    <col width="42" customWidth="1" min="4" max="4"/>
  </cols>
  <sheetData>
    <row r="2" ht="30" customHeight="1">
      <c r="B2" s="1" t="inlineStr">
        <is>
          <t>NurGeld Schuldenabbau-Planer Pro</t>
        </is>
      </c>
      <c r="C2" s="2" t="n"/>
      <c r="D2" s="2" t="n"/>
      <c r="E2" s="2" t="n"/>
      <c r="F2" s="2" t="n"/>
      <c r="G2" s="2" t="n"/>
      <c r="H2" s="2" t="n"/>
      <c r="I2" s="2" t="n"/>
      <c r="J2" s="2" t="n"/>
      <c r="K2" s="2" t="n"/>
      <c r="L2" s="2" t="n"/>
      <c r="M2" s="2" t="n"/>
      <c r="N2" s="2" t="n"/>
    </row>
    <row r="4" ht="32" customHeight="1">
      <c r="B4" s="3" t="inlineStr">
        <is>
          <t>Schulden systematisch abbauen, passende Tilgungsstrategie wählen und den Weg bis zur Schuldenfreiheit automatisch planen.</t>
        </is>
      </c>
    </row>
    <row r="7">
      <c r="B7" s="4" t="inlineStr">
        <is>
          <t>Gesamtschulden</t>
        </is>
      </c>
      <c r="C7" s="5" t="n"/>
      <c r="D7" s="5" t="n"/>
      <c r="E7" s="5" t="n"/>
      <c r="G7" s="4" t="inlineStr">
        <is>
          <t>Monatsbudget</t>
        </is>
      </c>
      <c r="H7" s="5" t="n"/>
      <c r="I7" s="5" t="n"/>
      <c r="J7" s="5" t="n"/>
      <c r="L7" s="4" t="inlineStr">
        <is>
          <t>Voraussichtlich schuldenfrei</t>
        </is>
      </c>
      <c r="M7" s="5" t="n"/>
      <c r="N7" s="5" t="n"/>
    </row>
    <row r="8">
      <c r="B8" s="6">
        <f>SUM(Schulden!E8:E22)</f>
        <v/>
      </c>
      <c r="C8" s="7" t="n"/>
      <c r="D8" s="7" t="n"/>
      <c r="E8" s="7" t="n"/>
      <c r="G8" s="6">
        <f>Strategie!C10</f>
        <v/>
      </c>
      <c r="H8" s="7" t="n"/>
      <c r="I8" s="7" t="n"/>
      <c r="J8" s="7" t="n"/>
      <c r="L8" s="8">
        <f>IFERROR(INDEX(Monatsplan!B8:B127,MATCH(0,Monatsplan!G8:G127,0)),"über 10 Jahre")</f>
        <v/>
      </c>
      <c r="M8" s="7" t="n"/>
      <c r="N8" s="7" t="n"/>
    </row>
    <row r="9">
      <c r="B9" s="7" t="n"/>
      <c r="C9" s="7" t="n"/>
      <c r="D9" s="7" t="n"/>
      <c r="E9" s="7" t="n"/>
      <c r="G9" s="7" t="n"/>
      <c r="H9" s="7" t="n"/>
      <c r="I9" s="7" t="n"/>
      <c r="J9" s="7" t="n"/>
      <c r="L9" s="7" t="n"/>
      <c r="M9" s="7" t="n"/>
      <c r="N9" s="7" t="n"/>
    </row>
    <row r="11">
      <c r="B11" s="9" t="inlineStr">
        <is>
          <t>Gelbe Felder sind Eingaben. Hellblaue Felder werden automatisch berechnet. Mindestzahlungen, Zinsen, Zusatzbudget und Sonderzahlungen fließen automatisch in die Planung ein.</t>
        </is>
      </c>
    </row>
    <row r="12"/>
    <row r="15">
      <c r="B15" s="4" t="inlineStr">
        <is>
          <t>Steuerungsübersicht</t>
        </is>
      </c>
      <c r="C15" s="5" t="n"/>
      <c r="D15" s="5" t="n"/>
      <c r="E15" s="5" t="n"/>
      <c r="F15" s="5" t="n"/>
      <c r="G15" s="5" t="n"/>
      <c r="H15" s="5" t="n"/>
      <c r="I15" s="5" t="n"/>
      <c r="J15" s="5" t="n"/>
      <c r="K15" s="5" t="n"/>
      <c r="L15" s="5" t="n"/>
      <c r="M15" s="5" t="n"/>
      <c r="N15" s="5" t="n"/>
    </row>
    <row r="16" ht="30" customHeight="1">
      <c r="B16" s="10" t="inlineStr">
        <is>
          <t>Kennzahl</t>
        </is>
      </c>
      <c r="C16" s="10" t="inlineStr">
        <is>
          <t>Wert</t>
        </is>
      </c>
      <c r="D16" s="10" t="inlineStr">
        <is>
          <t>Einordnung</t>
        </is>
      </c>
    </row>
    <row r="17">
      <c r="B17" t="inlineStr">
        <is>
          <t>Anzahl Schulden</t>
        </is>
      </c>
      <c r="C17" s="11">
        <f>COUNTIF(Schulden!C8:C22,"&lt;&gt;")</f>
        <v/>
      </c>
      <c r="D17" t="inlineStr">
        <is>
          <t>Erfasste Verbindlichkeiten</t>
        </is>
      </c>
    </row>
    <row r="18">
      <c r="B18" t="inlineStr">
        <is>
          <t>Summe Mindestzahlungen</t>
        </is>
      </c>
      <c r="C18" s="12">
        <f>SUM(Schulden!G8:G22)</f>
        <v/>
      </c>
      <c r="D18" t="inlineStr">
        <is>
          <t>Monatlich vertraglich gebunden</t>
        </is>
      </c>
    </row>
    <row r="19">
      <c r="B19" t="inlineStr">
        <is>
          <t>Zusätzlicher Monatsbetrag</t>
        </is>
      </c>
      <c r="C19" s="12">
        <f>Strategie!C9</f>
        <v/>
      </c>
      <c r="D19" t="inlineStr">
        <is>
          <t>Frei verfügbares Extra-Budget</t>
        </is>
      </c>
    </row>
    <row r="20">
      <c r="B20" t="inlineStr">
        <is>
          <t>Gewählte Strategie</t>
        </is>
      </c>
      <c r="C20" s="11">
        <f>Strategie!C8</f>
        <v/>
      </c>
      <c r="D20" t="inlineStr">
        <is>
          <t>Avalanche, Snowball oder eigene Priorität</t>
        </is>
      </c>
    </row>
    <row r="21">
      <c r="B21" t="inlineStr">
        <is>
          <t>Gewichteter Durchschnittszins</t>
        </is>
      </c>
      <c r="C21" s="13">
        <f>IFERROR(SUMPRODUCT(Schulden!E8:E22,Schulden!F8:F22)/SUM(Schulden!E8:E22),0)</f>
        <v/>
      </c>
      <c r="D21" t="inlineStr">
        <is>
          <t>Nach aktuellem Schuldenstand</t>
        </is>
      </c>
    </row>
    <row r="22">
      <c r="B22" t="inlineStr">
        <is>
          <t>Sonderzahlungen geplant</t>
        </is>
      </c>
      <c r="C22" s="12">
        <f>SUM(Sonderzahlungen!D8:D67)</f>
        <v/>
      </c>
      <c r="D22" t="inlineStr">
        <is>
          <t>Zusätzliche Tilgung</t>
        </is>
      </c>
    </row>
    <row r="25">
      <c r="B25" s="4" t="inlineStr">
        <is>
          <t>Schulden nach Zinshöhe</t>
        </is>
      </c>
      <c r="C25" s="5" t="n"/>
      <c r="D25" s="5" t="n"/>
      <c r="E25" s="5" t="n"/>
      <c r="F25" s="5" t="n"/>
    </row>
    <row r="26" ht="30" customHeight="1">
      <c r="B26" s="10" t="inlineStr">
        <is>
          <t>Zinsklasse</t>
        </is>
      </c>
      <c r="C26" s="10" t="inlineStr">
        <is>
          <t>Restschuld</t>
        </is>
      </c>
    </row>
    <row r="27">
      <c r="B27" t="inlineStr">
        <is>
          <t>0–4,99 %</t>
        </is>
      </c>
      <c r="C27" s="12">
        <f>SUMIFS(Schulden!E8:E22,Schulden!F8:F22,"&gt;=0",Schulden!F8:F22,"&lt;0.05")</f>
        <v/>
      </c>
    </row>
    <row r="28">
      <c r="B28" t="inlineStr">
        <is>
          <t>5–9,99 %</t>
        </is>
      </c>
      <c r="C28" s="12">
        <f>SUMIFS(Schulden!E8:E22,Schulden!F8:F22,"&gt;=0.05",Schulden!F8:F22,"&lt;0.10")</f>
        <v/>
      </c>
    </row>
    <row r="29">
      <c r="B29" t="inlineStr">
        <is>
          <t>10–14,99 %</t>
        </is>
      </c>
      <c r="C29" s="12">
        <f>SUMIFS(Schulden!E8:E22,Schulden!F8:F22,"&gt;=0.10",Schulden!F8:F22,"&lt;0.15")</f>
        <v/>
      </c>
    </row>
    <row r="30">
      <c r="B30" t="inlineStr">
        <is>
          <t>ab 15 %</t>
        </is>
      </c>
      <c r="C30" s="12">
        <f>SUMIFS(Schulden!E8:E22,Schulden!F8:F22,"&gt;=0.15")</f>
        <v/>
      </c>
    </row>
  </sheetData>
  <mergeCells count="11">
    <mergeCell ref="B11:N12"/>
    <mergeCell ref="B4:N4"/>
    <mergeCell ref="G8:J9"/>
    <mergeCell ref="B25:F25"/>
    <mergeCell ref="B8:E9"/>
    <mergeCell ref="B7:E7"/>
    <mergeCell ref="G7:J7"/>
    <mergeCell ref="L8:N9"/>
    <mergeCell ref="B15:N15"/>
    <mergeCell ref="B2:N2"/>
    <mergeCell ref="L7:N7"/>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B2:M22"/>
  <sheetViews>
    <sheetView showGridLines="0" workbookViewId="0">
      <pane xSplit="1" ySplit="7" topLeftCell="B8" activePane="bottomRight" state="frozen"/>
      <selection pane="topRight"/>
      <selection pane="bottomLeft"/>
      <selection pane="bottomRight" activeCell="A1" sqref="A1"/>
    </sheetView>
  </sheetViews>
  <sheetFormatPr baseColWidth="8" defaultRowHeight="15"/>
  <cols>
    <col width="3" customWidth="1" min="1" max="1"/>
    <col width="12" customWidth="1" min="2" max="2"/>
    <col width="26" customWidth="1" min="3" max="3"/>
    <col width="18" customWidth="1" min="4" max="4"/>
    <col width="18" customWidth="1" min="5" max="5"/>
    <col width="13" customWidth="1" min="6" max="6"/>
    <col width="16" customWidth="1" min="7" max="7"/>
    <col width="12" customWidth="1" min="8" max="8"/>
    <col width="15" customWidth="1" min="9" max="9"/>
    <col width="14" customWidth="1" min="10" max="10"/>
    <col width="2" customWidth="1" min="11" max="11"/>
    <col width="14" customWidth="1" min="12" max="12"/>
    <col width="30" customWidth="1" min="13" max="13"/>
  </cols>
  <sheetData>
    <row r="2" ht="30" customHeight="1">
      <c r="B2" s="1" t="inlineStr">
        <is>
          <t>NurGeld Schuldenübersicht</t>
        </is>
      </c>
      <c r="C2" s="2" t="n"/>
      <c r="D2" s="2" t="n"/>
      <c r="E2" s="2" t="n"/>
      <c r="F2" s="2" t="n"/>
      <c r="G2" s="2" t="n"/>
      <c r="H2" s="2" t="n"/>
      <c r="I2" s="2" t="n"/>
      <c r="J2" s="2" t="n"/>
      <c r="K2" s="2" t="n"/>
      <c r="L2" s="2" t="n"/>
      <c r="M2" s="2" t="n"/>
    </row>
    <row r="4" ht="32" customHeight="1">
      <c r="B4" s="3" t="inlineStr">
        <is>
          <t>Alle Verbindlichkeiten mit Restschuld, Zinssatz, Mindestzahlung und Priorität erfassen. Bis zu 15 Schulden können parallel geplant werden.</t>
        </is>
      </c>
    </row>
    <row r="7" ht="30" customHeight="1">
      <c r="B7" s="10" t="inlineStr">
        <is>
          <t>ID</t>
        </is>
      </c>
      <c r="C7" s="10" t="inlineStr">
        <is>
          <t>Gläubiger / Kredit</t>
        </is>
      </c>
      <c r="D7" s="10" t="inlineStr">
        <is>
          <t>Schuldenart</t>
        </is>
      </c>
      <c r="E7" s="10" t="inlineStr">
        <is>
          <t>Startschuld</t>
        </is>
      </c>
      <c r="F7" s="10" t="inlineStr">
        <is>
          <t>Aktuelle Restschuld</t>
        </is>
      </c>
      <c r="G7" s="10" t="inlineStr">
        <is>
          <t>Zins p.a.</t>
        </is>
      </c>
      <c r="H7" s="10" t="inlineStr">
        <is>
          <t>Mindestzahlung</t>
        </is>
      </c>
      <c r="I7" s="10" t="inlineStr">
        <is>
          <t>Fälligkeit</t>
        </is>
      </c>
      <c r="J7" s="10" t="inlineStr">
        <is>
          <t>Eigene Priorität</t>
        </is>
      </c>
      <c r="K7" s="10" t="inlineStr">
        <is>
          <t>Strategie-Rang</t>
        </is>
      </c>
      <c r="L7" s="10" t="inlineStr">
        <is>
          <t>Status</t>
        </is>
      </c>
      <c r="M7" s="10" t="inlineStr">
        <is>
          <t>Notiz</t>
        </is>
      </c>
    </row>
    <row r="8">
      <c r="B8" s="14">
        <f>IF(C8="","","S-"&amp;TEXT(ROW()-7,"000"))</f>
        <v/>
      </c>
      <c r="C8" s="14" t="n"/>
      <c r="D8" s="15" t="n"/>
      <c r="E8" s="15" t="n"/>
      <c r="F8" s="16" t="n"/>
      <c r="G8" s="15" t="n"/>
      <c r="H8" s="14" t="n"/>
      <c r="I8" s="14" t="n"/>
      <c r="J8" s="11">
        <f>IF(C8="","",IF(Strategie!$C$8="Eigene Priorität",I8,IF(Strategie!$C$8="Avalanche",COUNTIFS($F$8:$F$22,"&gt;"&amp;F8,$L$8:$L$22,"Aktiv")+COUNTIFS($F$8:F8,F8,$L$8:L8,"Aktiv"),COUNTIFS($E$8:$E$22,"&lt;"&amp;E8,$L$8:$L$22,"Aktiv")+COUNTIFS($E$8:E8,E8,$L$8:L8,"Aktiv"))))</f>
        <v/>
      </c>
      <c r="K8" s="11" t="n"/>
      <c r="L8" s="11">
        <f>IF(C8="","",IF(E8&lt;=0,"Erledigt","Aktiv"))</f>
        <v/>
      </c>
      <c r="M8" s="14" t="n"/>
    </row>
    <row r="9">
      <c r="B9" s="14">
        <f>IF(C9="","","S-"&amp;TEXT(ROW()-7,"000"))</f>
        <v/>
      </c>
      <c r="C9" s="14" t="n"/>
      <c r="D9" s="15" t="n"/>
      <c r="E9" s="15" t="n"/>
      <c r="F9" s="16" t="n"/>
      <c r="G9" s="15" t="n"/>
      <c r="H9" s="14" t="n"/>
      <c r="I9" s="14" t="n"/>
      <c r="J9" s="11">
        <f>IF(C9="","",IF(Strategie!$C$8="Eigene Priorität",I9,IF(Strategie!$C$8="Avalanche",COUNTIFS($F$8:$F$22,"&gt;"&amp;F9,$L$8:$L$22,"Aktiv")+COUNTIFS($F$8:F9,F9,$L$8:L9,"Aktiv"),COUNTIFS($E$8:$E$22,"&lt;"&amp;E9,$L$8:$L$22,"Aktiv")+COUNTIFS($E$8:E9,E9,$L$8:L9,"Aktiv"))))</f>
        <v/>
      </c>
      <c r="K9" s="11" t="n"/>
      <c r="L9" s="11">
        <f>IF(C9="","",IF(E9&lt;=0,"Erledigt","Aktiv"))</f>
        <v/>
      </c>
      <c r="M9" s="14" t="n"/>
    </row>
    <row r="10">
      <c r="B10" s="14">
        <f>IF(C10="","","S-"&amp;TEXT(ROW()-7,"000"))</f>
        <v/>
      </c>
      <c r="C10" s="14" t="n"/>
      <c r="D10" s="15" t="n"/>
      <c r="E10" s="15" t="n"/>
      <c r="F10" s="16" t="n"/>
      <c r="G10" s="15" t="n"/>
      <c r="H10" s="14" t="n"/>
      <c r="I10" s="14" t="n"/>
      <c r="J10" s="11">
        <f>IF(C10="","",IF(Strategie!$C$8="Eigene Priorität",I10,IF(Strategie!$C$8="Avalanche",COUNTIFS($F$8:$F$22,"&gt;"&amp;F10,$L$8:$L$22,"Aktiv")+COUNTIFS($F$8:F10,F10,$L$8:L10,"Aktiv"),COUNTIFS($E$8:$E$22,"&lt;"&amp;E10,$L$8:$L$22,"Aktiv")+COUNTIFS($E$8:E10,E10,$L$8:L10,"Aktiv"))))</f>
        <v/>
      </c>
      <c r="K10" s="11" t="n"/>
      <c r="L10" s="11">
        <f>IF(C10="","",IF(E10&lt;=0,"Erledigt","Aktiv"))</f>
        <v/>
      </c>
      <c r="M10" s="14" t="n"/>
    </row>
    <row r="11">
      <c r="B11" s="14">
        <f>IF(C11="","","S-"&amp;TEXT(ROW()-7,"000"))</f>
        <v/>
      </c>
      <c r="C11" s="14" t="n"/>
      <c r="D11" s="15" t="n"/>
      <c r="E11" s="15" t="n"/>
      <c r="F11" s="16" t="n"/>
      <c r="G11" s="15" t="n"/>
      <c r="H11" s="14" t="n"/>
      <c r="I11" s="14" t="n"/>
      <c r="J11" s="11">
        <f>IF(C11="","",IF(Strategie!$C$8="Eigene Priorität",I11,IF(Strategie!$C$8="Avalanche",COUNTIFS($F$8:$F$22,"&gt;"&amp;F11,$L$8:$L$22,"Aktiv")+COUNTIFS($F$8:F11,F11,$L$8:L11,"Aktiv"),COUNTIFS($E$8:$E$22,"&lt;"&amp;E11,$L$8:$L$22,"Aktiv")+COUNTIFS($E$8:E11,E11,$L$8:L11,"Aktiv"))))</f>
        <v/>
      </c>
      <c r="K11" s="11" t="n"/>
      <c r="L11" s="11">
        <f>IF(C11="","",IF(E11&lt;=0,"Erledigt","Aktiv"))</f>
        <v/>
      </c>
      <c r="M11" s="14" t="n"/>
    </row>
    <row r="12">
      <c r="B12" s="14">
        <f>IF(C12="","","S-"&amp;TEXT(ROW()-7,"000"))</f>
        <v/>
      </c>
      <c r="C12" s="14" t="n"/>
      <c r="D12" s="15" t="n"/>
      <c r="E12" s="15" t="n"/>
      <c r="F12" s="16" t="n"/>
      <c r="G12" s="15" t="n"/>
      <c r="H12" s="14" t="n"/>
      <c r="I12" s="14" t="n"/>
      <c r="J12" s="11">
        <f>IF(C12="","",IF(Strategie!$C$8="Eigene Priorität",I12,IF(Strategie!$C$8="Avalanche",COUNTIFS($F$8:$F$22,"&gt;"&amp;F12,$L$8:$L$22,"Aktiv")+COUNTIFS($F$8:F12,F12,$L$8:L12,"Aktiv"),COUNTIFS($E$8:$E$22,"&lt;"&amp;E12,$L$8:$L$22,"Aktiv")+COUNTIFS($E$8:E12,E12,$L$8:L12,"Aktiv"))))</f>
        <v/>
      </c>
      <c r="K12" s="11" t="n"/>
      <c r="L12" s="11">
        <f>IF(C12="","",IF(E12&lt;=0,"Erledigt","Aktiv"))</f>
        <v/>
      </c>
      <c r="M12" s="14" t="n"/>
    </row>
    <row r="13">
      <c r="B13" s="14">
        <f>IF(C13="","","S-"&amp;TEXT(ROW()-7,"000"))</f>
        <v/>
      </c>
      <c r="C13" s="14" t="n"/>
      <c r="D13" s="15" t="n"/>
      <c r="E13" s="15" t="n"/>
      <c r="F13" s="16" t="n"/>
      <c r="G13" s="15" t="n"/>
      <c r="H13" s="14" t="n"/>
      <c r="I13" s="14" t="n"/>
      <c r="J13" s="11">
        <f>IF(C13="","",IF(Strategie!$C$8="Eigene Priorität",I13,IF(Strategie!$C$8="Avalanche",COUNTIFS($F$8:$F$22,"&gt;"&amp;F13,$L$8:$L$22,"Aktiv")+COUNTIFS($F$8:F13,F13,$L$8:L13,"Aktiv"),COUNTIFS($E$8:$E$22,"&lt;"&amp;E13,$L$8:$L$22,"Aktiv")+COUNTIFS($E$8:E13,E13,$L$8:L13,"Aktiv"))))</f>
        <v/>
      </c>
      <c r="K13" s="11" t="n"/>
      <c r="L13" s="11">
        <f>IF(C13="","",IF(E13&lt;=0,"Erledigt","Aktiv"))</f>
        <v/>
      </c>
      <c r="M13" s="14" t="n"/>
    </row>
    <row r="14">
      <c r="B14" s="14">
        <f>IF(C14="","","S-"&amp;TEXT(ROW()-7,"000"))</f>
        <v/>
      </c>
      <c r="C14" s="14" t="n"/>
      <c r="D14" s="15" t="n"/>
      <c r="E14" s="15" t="n"/>
      <c r="F14" s="16" t="n"/>
      <c r="G14" s="15" t="n"/>
      <c r="H14" s="14" t="n"/>
      <c r="I14" s="14" t="n"/>
      <c r="J14" s="11">
        <f>IF(C14="","",IF(Strategie!$C$8="Eigene Priorität",I14,IF(Strategie!$C$8="Avalanche",COUNTIFS($F$8:$F$22,"&gt;"&amp;F14,$L$8:$L$22,"Aktiv")+COUNTIFS($F$8:F14,F14,$L$8:L14,"Aktiv"),COUNTIFS($E$8:$E$22,"&lt;"&amp;E14,$L$8:$L$22,"Aktiv")+COUNTIFS($E$8:E14,E14,$L$8:L14,"Aktiv"))))</f>
        <v/>
      </c>
      <c r="K14" s="11" t="n"/>
      <c r="L14" s="11">
        <f>IF(C14="","",IF(E14&lt;=0,"Erledigt","Aktiv"))</f>
        <v/>
      </c>
      <c r="M14" s="14" t="n"/>
    </row>
    <row r="15">
      <c r="B15" s="14">
        <f>IF(C15="","","S-"&amp;TEXT(ROW()-7,"000"))</f>
        <v/>
      </c>
      <c r="C15" s="14" t="n"/>
      <c r="D15" s="15" t="n"/>
      <c r="E15" s="15" t="n"/>
      <c r="F15" s="16" t="n"/>
      <c r="G15" s="15" t="n"/>
      <c r="H15" s="14" t="n"/>
      <c r="I15" s="14" t="n"/>
      <c r="J15" s="11">
        <f>IF(C15="","",IF(Strategie!$C$8="Eigene Priorität",I15,IF(Strategie!$C$8="Avalanche",COUNTIFS($F$8:$F$22,"&gt;"&amp;F15,$L$8:$L$22,"Aktiv")+COUNTIFS($F$8:F15,F15,$L$8:L15,"Aktiv"),COUNTIFS($E$8:$E$22,"&lt;"&amp;E15,$L$8:$L$22,"Aktiv")+COUNTIFS($E$8:E15,E15,$L$8:L15,"Aktiv"))))</f>
        <v/>
      </c>
      <c r="K15" s="11" t="n"/>
      <c r="L15" s="11">
        <f>IF(C15="","",IF(E15&lt;=0,"Erledigt","Aktiv"))</f>
        <v/>
      </c>
      <c r="M15" s="14" t="n"/>
    </row>
    <row r="16">
      <c r="B16" s="14">
        <f>IF(C16="","","S-"&amp;TEXT(ROW()-7,"000"))</f>
        <v/>
      </c>
      <c r="C16" s="14" t="n"/>
      <c r="D16" s="15" t="n"/>
      <c r="E16" s="15" t="n"/>
      <c r="F16" s="16" t="n"/>
      <c r="G16" s="15" t="n"/>
      <c r="H16" s="14" t="n"/>
      <c r="I16" s="14" t="n"/>
      <c r="J16" s="11">
        <f>IF(C16="","",IF(Strategie!$C$8="Eigene Priorität",I16,IF(Strategie!$C$8="Avalanche",COUNTIFS($F$8:$F$22,"&gt;"&amp;F16,$L$8:$L$22,"Aktiv")+COUNTIFS($F$8:F16,F16,$L$8:L16,"Aktiv"),COUNTIFS($E$8:$E$22,"&lt;"&amp;E16,$L$8:$L$22,"Aktiv")+COUNTIFS($E$8:E16,E16,$L$8:L16,"Aktiv"))))</f>
        <v/>
      </c>
      <c r="K16" s="11" t="n"/>
      <c r="L16" s="11">
        <f>IF(C16="","",IF(E16&lt;=0,"Erledigt","Aktiv"))</f>
        <v/>
      </c>
      <c r="M16" s="14" t="n"/>
    </row>
    <row r="17">
      <c r="B17" s="14">
        <f>IF(C17="","","S-"&amp;TEXT(ROW()-7,"000"))</f>
        <v/>
      </c>
      <c r="C17" s="14" t="n"/>
      <c r="D17" s="15" t="n"/>
      <c r="E17" s="15" t="n"/>
      <c r="F17" s="16" t="n"/>
      <c r="G17" s="15" t="n"/>
      <c r="H17" s="14" t="n"/>
      <c r="I17" s="14" t="n"/>
      <c r="J17" s="11">
        <f>IF(C17="","",IF(Strategie!$C$8="Eigene Priorität",I17,IF(Strategie!$C$8="Avalanche",COUNTIFS($F$8:$F$22,"&gt;"&amp;F17,$L$8:$L$22,"Aktiv")+COUNTIFS($F$8:F17,F17,$L$8:L17,"Aktiv"),COUNTIFS($E$8:$E$22,"&lt;"&amp;E17,$L$8:$L$22,"Aktiv")+COUNTIFS($E$8:E17,E17,$L$8:L17,"Aktiv"))))</f>
        <v/>
      </c>
      <c r="K17" s="11" t="n"/>
      <c r="L17" s="11">
        <f>IF(C17="","",IF(E17&lt;=0,"Erledigt","Aktiv"))</f>
        <v/>
      </c>
      <c r="M17" s="14" t="n"/>
    </row>
    <row r="18">
      <c r="B18" s="14">
        <f>IF(C18="","","S-"&amp;TEXT(ROW()-7,"000"))</f>
        <v/>
      </c>
      <c r="C18" s="14" t="n"/>
      <c r="D18" s="15" t="n"/>
      <c r="E18" s="15" t="n"/>
      <c r="F18" s="16" t="n"/>
      <c r="G18" s="15" t="n"/>
      <c r="H18" s="14" t="n"/>
      <c r="I18" s="14" t="n"/>
      <c r="J18" s="11">
        <f>IF(C18="","",IF(Strategie!$C$8="Eigene Priorität",I18,IF(Strategie!$C$8="Avalanche",COUNTIFS($F$8:$F$22,"&gt;"&amp;F18,$L$8:$L$22,"Aktiv")+COUNTIFS($F$8:F18,F18,$L$8:L18,"Aktiv"),COUNTIFS($E$8:$E$22,"&lt;"&amp;E18,$L$8:$L$22,"Aktiv")+COUNTIFS($E$8:E18,E18,$L$8:L18,"Aktiv"))))</f>
        <v/>
      </c>
      <c r="K18" s="11" t="n"/>
      <c r="L18" s="11">
        <f>IF(C18="","",IF(E18&lt;=0,"Erledigt","Aktiv"))</f>
        <v/>
      </c>
      <c r="M18" s="14" t="n"/>
    </row>
    <row r="19">
      <c r="B19" s="14">
        <f>IF(C19="","","S-"&amp;TEXT(ROW()-7,"000"))</f>
        <v/>
      </c>
      <c r="C19" s="14" t="n"/>
      <c r="D19" s="15" t="n"/>
      <c r="E19" s="15" t="n"/>
      <c r="F19" s="16" t="n"/>
      <c r="G19" s="15" t="n"/>
      <c r="H19" s="14" t="n"/>
      <c r="I19" s="14" t="n"/>
      <c r="J19" s="11">
        <f>IF(C19="","",IF(Strategie!$C$8="Eigene Priorität",I19,IF(Strategie!$C$8="Avalanche",COUNTIFS($F$8:$F$22,"&gt;"&amp;F19,$L$8:$L$22,"Aktiv")+COUNTIFS($F$8:F19,F19,$L$8:L19,"Aktiv"),COUNTIFS($E$8:$E$22,"&lt;"&amp;E19,$L$8:$L$22,"Aktiv")+COUNTIFS($E$8:E19,E19,$L$8:L19,"Aktiv"))))</f>
        <v/>
      </c>
      <c r="K19" s="11" t="n"/>
      <c r="L19" s="11">
        <f>IF(C19="","",IF(E19&lt;=0,"Erledigt","Aktiv"))</f>
        <v/>
      </c>
      <c r="M19" s="14" t="n"/>
    </row>
    <row r="20">
      <c r="B20" s="14">
        <f>IF(C20="","","S-"&amp;TEXT(ROW()-7,"000"))</f>
        <v/>
      </c>
      <c r="C20" s="14" t="n"/>
      <c r="D20" s="15" t="n"/>
      <c r="E20" s="15" t="n"/>
      <c r="F20" s="16" t="n"/>
      <c r="G20" s="15" t="n"/>
      <c r="H20" s="14" t="n"/>
      <c r="I20" s="14" t="n"/>
      <c r="J20" s="11">
        <f>IF(C20="","",IF(Strategie!$C$8="Eigene Priorität",I20,IF(Strategie!$C$8="Avalanche",COUNTIFS($F$8:$F$22,"&gt;"&amp;F20,$L$8:$L$22,"Aktiv")+COUNTIFS($F$8:F20,F20,$L$8:L20,"Aktiv"),COUNTIFS($E$8:$E$22,"&lt;"&amp;E20,$L$8:$L$22,"Aktiv")+COUNTIFS($E$8:E20,E20,$L$8:L20,"Aktiv"))))</f>
        <v/>
      </c>
      <c r="K20" s="11" t="n"/>
      <c r="L20" s="11">
        <f>IF(C20="","",IF(E20&lt;=0,"Erledigt","Aktiv"))</f>
        <v/>
      </c>
      <c r="M20" s="14" t="n"/>
    </row>
    <row r="21">
      <c r="B21" s="14">
        <f>IF(C21="","","S-"&amp;TEXT(ROW()-7,"000"))</f>
        <v/>
      </c>
      <c r="C21" s="14" t="n"/>
      <c r="D21" s="15" t="n"/>
      <c r="E21" s="15" t="n"/>
      <c r="F21" s="16" t="n"/>
      <c r="G21" s="15" t="n"/>
      <c r="H21" s="14" t="n"/>
      <c r="I21" s="14" t="n"/>
      <c r="J21" s="11">
        <f>IF(C21="","",IF(Strategie!$C$8="Eigene Priorität",I21,IF(Strategie!$C$8="Avalanche",COUNTIFS($F$8:$F$22,"&gt;"&amp;F21,$L$8:$L$22,"Aktiv")+COUNTIFS($F$8:F21,F21,$L$8:L21,"Aktiv"),COUNTIFS($E$8:$E$22,"&lt;"&amp;E21,$L$8:$L$22,"Aktiv")+COUNTIFS($E$8:E21,E21,$L$8:L21,"Aktiv"))))</f>
        <v/>
      </c>
      <c r="K21" s="11" t="n"/>
      <c r="L21" s="11">
        <f>IF(C21="","",IF(E21&lt;=0,"Erledigt","Aktiv"))</f>
        <v/>
      </c>
      <c r="M21" s="14" t="n"/>
    </row>
    <row r="22">
      <c r="B22" s="14">
        <f>IF(C22="","","S-"&amp;TEXT(ROW()-7,"000"))</f>
        <v/>
      </c>
      <c r="C22" s="14" t="n"/>
      <c r="D22" s="15" t="n"/>
      <c r="E22" s="15" t="n"/>
      <c r="F22" s="16" t="n"/>
      <c r="G22" s="15" t="n"/>
      <c r="H22" s="14" t="n"/>
      <c r="I22" s="14" t="n"/>
      <c r="J22" s="11">
        <f>IF(C22="","",IF(Strategie!$C$8="Eigene Priorität",I22,IF(Strategie!$C$8="Avalanche",COUNTIFS($F$8:$F$22,"&gt;"&amp;F22,$L$8:$L$22,"Aktiv")+COUNTIFS($F$8:F22,F22,$L$8:L22,"Aktiv"),COUNTIFS($E$8:$E$22,"&lt;"&amp;E22,$L$8:$L$22,"Aktiv")+COUNTIFS($E$8:E22,E22,$L$8:L22,"Aktiv"))))</f>
        <v/>
      </c>
      <c r="K22" s="11" t="n"/>
      <c r="L22" s="11">
        <f>IF(C22="","",IF(E22&lt;=0,"Erledigt","Aktiv"))</f>
        <v/>
      </c>
      <c r="M22" s="14" t="n"/>
    </row>
  </sheetData>
  <mergeCells count="2">
    <mergeCell ref="B4:M4"/>
    <mergeCell ref="B2:M2"/>
  </mergeCells>
  <conditionalFormatting sqref="E8:E22">
    <cfRule type="dataBar" priority="1">
      <dataBar showValue="1">
        <cfvo type="min"/>
        <cfvo type="max"/>
        <color rgb="001F5A7A"/>
      </dataBar>
    </cfRule>
  </conditionalFormatting>
  <dataValidations count="2">
    <dataValidation sqref="C8:C22" showDropDown="0" showInputMessage="0" showErrorMessage="0" allowBlank="0" type="list">
      <formula1>"Ratenkredit,Kreditkarte,Dispo,Autokredit,Privatkredit,Inkasso,Steuerschuld,Sonstige"</formula1>
    </dataValidation>
    <dataValidation sqref="I8:I22" showDropDown="0" showInputMessage="0" showErrorMessage="0" allowBlank="0" type="whole" operator="between">
      <formula1>1</formula1>
      <formula2>15</formula2>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B2:H24"/>
  <sheetViews>
    <sheetView showGridLines="0" workbookViewId="0">
      <selection activeCell="A1" sqref="A1"/>
    </sheetView>
  </sheetViews>
  <sheetFormatPr baseColWidth="8" defaultRowHeight="15"/>
  <cols>
    <col width="3" customWidth="1" min="1" max="1"/>
    <col width="31" customWidth="1" min="2" max="2"/>
    <col width="24" customWidth="1" min="3" max="3"/>
  </cols>
  <sheetData>
    <row r="2" ht="30" customHeight="1">
      <c r="B2" s="1" t="inlineStr">
        <is>
          <t>NurGeld Abbaustrategie</t>
        </is>
      </c>
      <c r="C2" s="2" t="n"/>
      <c r="D2" s="2" t="n"/>
      <c r="E2" s="2" t="n"/>
      <c r="F2" s="2" t="n"/>
      <c r="G2" s="2" t="n"/>
      <c r="H2" s="2" t="n"/>
    </row>
    <row r="4" ht="32" customHeight="1">
      <c r="B4" s="3" t="inlineStr">
        <is>
          <t>Lege fest, wie zusätzliche Tilgung verteilt wird. Snowball priorisiert kleine Restschulden, Avalanche hohe Zinssätze.</t>
        </is>
      </c>
    </row>
    <row r="7">
      <c r="B7" s="4" t="inlineStr">
        <is>
          <t>Strategie &amp; Monatsbudget</t>
        </is>
      </c>
      <c r="C7" s="5" t="n"/>
      <c r="D7" s="5" t="n"/>
      <c r="E7" s="5" t="n"/>
      <c r="F7" s="5" t="n"/>
      <c r="G7" s="5" t="n"/>
      <c r="H7" s="5" t="n"/>
    </row>
    <row r="8">
      <c r="B8" t="inlineStr">
        <is>
          <t>Gewählte Strategie</t>
        </is>
      </c>
      <c r="C8" s="14" t="inlineStr">
        <is>
          <t>Avalanche</t>
        </is>
      </c>
    </row>
    <row r="9">
      <c r="B9" t="inlineStr">
        <is>
          <t>Zusätzlicher Monatsbetrag</t>
        </is>
      </c>
      <c r="C9" s="15" t="n">
        <v>250</v>
      </c>
    </row>
    <row r="10">
      <c r="B10" t="inlineStr">
        <is>
          <t>Gesamtes Monatsbudget</t>
        </is>
      </c>
      <c r="C10" s="12">
        <f>SUM(Schulden!G8:G22)+C9</f>
        <v/>
      </c>
    </row>
    <row r="11">
      <c r="B11" t="inlineStr">
        <is>
          <t>Startmonat</t>
        </is>
      </c>
      <c r="C11" s="17" t="n">
        <v>46296</v>
      </c>
    </row>
    <row r="14">
      <c r="B14" s="4" t="inlineStr">
        <is>
          <t>Was die Strategien bedeuten</t>
        </is>
      </c>
      <c r="C14" s="5" t="n"/>
      <c r="D14" s="5" t="n"/>
      <c r="E14" s="5" t="n"/>
      <c r="F14" s="5" t="n"/>
      <c r="G14" s="5" t="n"/>
      <c r="H14" s="5" t="n"/>
    </row>
    <row r="15">
      <c r="B15" s="18" t="inlineStr">
        <is>
          <t>Avalanche</t>
        </is>
      </c>
      <c r="C15" s="19" t="inlineStr">
        <is>
          <t>Zusatzgeld fließt zuerst in die aktive Schuld mit dem höchsten Zinssatz. Ziel: Zinskosten möglichst stark reduzieren.</t>
        </is>
      </c>
    </row>
    <row r="16">
      <c r="B16" s="18" t="inlineStr">
        <is>
          <t>Snowball</t>
        </is>
      </c>
      <c r="C16" s="19" t="inlineStr">
        <is>
          <t>Zusatzgeld fließt zuerst in die kleinste aktive Restschuld. Ziel: schneller sichtbare Erfolge und weniger offene Schulden.</t>
        </is>
      </c>
    </row>
    <row r="17">
      <c r="B17" s="18" t="inlineStr">
        <is>
          <t>Eigene Priorität</t>
        </is>
      </c>
      <c r="C17" s="19" t="inlineStr">
        <is>
          <t>Du vergibst im Blatt „Schulden“ selbst Prioritäten. Kleinere Zahlen werden zuerst bedient.</t>
        </is>
      </c>
    </row>
    <row r="20">
      <c r="B20" s="4" t="inlineStr">
        <is>
          <t>Planungslogik</t>
        </is>
      </c>
      <c r="C20" s="5" t="n"/>
      <c r="D20" s="5" t="n"/>
      <c r="E20" s="5" t="n"/>
      <c r="F20" s="5" t="n"/>
      <c r="G20" s="5" t="n"/>
      <c r="H20" s="5" t="n"/>
    </row>
    <row r="21">
      <c r="B21" s="20" t="inlineStr">
        <is>
          <t>Der Plan zahlt zuerst die Mindestzahlungen aller aktiven Schulden. Das zusätzliche Budget wird nach dem gewählten Rang verteilt. Wird eine Schuld innerhalb eines Monats vollständig getilgt, fließt nicht benötigtes Zusatzbudget automatisch an die nächste Priorität weiter.</t>
        </is>
      </c>
    </row>
    <row r="22"/>
    <row r="23"/>
    <row r="24"/>
  </sheetData>
  <mergeCells count="9">
    <mergeCell ref="B14:H14"/>
    <mergeCell ref="C16:H16"/>
    <mergeCell ref="B4:H4"/>
    <mergeCell ref="B2:H2"/>
    <mergeCell ref="B21:H24"/>
    <mergeCell ref="B7:H7"/>
    <mergeCell ref="C17:H17"/>
    <mergeCell ref="B20:H20"/>
    <mergeCell ref="C15:H15"/>
  </mergeCells>
  <dataValidations count="1">
    <dataValidation sqref="C8" showDropDown="0" showInputMessage="0" showErrorMessage="0" allowBlank="0" type="list">
      <formula1>"Avalanche,Snowball,Eigene Priorität"</formula1>
    </dataValidation>
  </dataValidations>
  <pageMargins left="0.75" right="0.75" top="1" bottom="1" header="0.5" footer="0.5"/>
</worksheet>
</file>

<file path=xl/worksheets/sheet4.xml><?xml version="1.0" encoding="utf-8"?>
<worksheet xmlns="http://schemas.openxmlformats.org/spreadsheetml/2006/main">
  <sheetPr>
    <outlinePr summaryBelow="1" summaryRight="1"/>
    <pageSetUpPr/>
  </sheetPr>
  <dimension ref="B2:G67"/>
  <sheetViews>
    <sheetView showGridLines="0" workbookViewId="0">
      <pane xSplit="1" ySplit="7" topLeftCell="B8" activePane="bottomRight" state="frozen"/>
      <selection pane="topRight"/>
      <selection pane="bottomLeft"/>
      <selection pane="bottomRight" activeCell="A1" sqref="A1"/>
    </sheetView>
  </sheetViews>
  <sheetFormatPr baseColWidth="8" defaultRowHeight="15"/>
  <cols>
    <col width="3" customWidth="1" min="1" max="1"/>
    <col width="15" customWidth="1" min="2" max="2"/>
    <col width="30" customWidth="1" min="3" max="3"/>
    <col width="16" customWidth="1" min="4" max="4"/>
    <col width="20" customWidth="1" min="5" max="5"/>
    <col width="15" customWidth="1" min="6" max="6"/>
    <col width="16" customWidth="1" min="7" max="7"/>
  </cols>
  <sheetData>
    <row r="2" ht="30" customHeight="1">
      <c r="B2" s="1" t="inlineStr">
        <is>
          <t>NurGeld Sonderzahlungen</t>
        </is>
      </c>
      <c r="C2" s="2" t="n"/>
      <c r="D2" s="2" t="n"/>
      <c r="E2" s="2" t="n"/>
      <c r="F2" s="2" t="n"/>
      <c r="G2" s="2" t="n"/>
    </row>
    <row r="4" ht="32" customHeight="1">
      <c r="B4" s="3" t="inlineStr">
        <is>
          <t>Einmalige zusätzliche Tilgungen einplanen – zum Beispiel Bonus, Steuererstattung, Verkaufserlös oder Urlaubsgeld.</t>
        </is>
      </c>
    </row>
    <row r="7" ht="30" customHeight="1">
      <c r="B7" s="10" t="inlineStr">
        <is>
          <t>Datum</t>
        </is>
      </c>
      <c r="C7" s="10" t="inlineStr">
        <is>
          <t>Bezeichnung</t>
        </is>
      </c>
      <c r="D7" s="10" t="inlineStr">
        <is>
          <t>Betrag</t>
        </is>
      </c>
      <c r="E7" s="10" t="inlineStr">
        <is>
          <t>Verteilung</t>
        </is>
      </c>
      <c r="F7" s="10" t="inlineStr">
        <is>
          <t>Ziel-ID</t>
        </is>
      </c>
      <c r="G7" s="10" t="inlineStr">
        <is>
          <t>Monat</t>
        </is>
      </c>
    </row>
    <row r="8">
      <c r="B8" s="21" t="n"/>
      <c r="C8" s="14" t="n"/>
      <c r="D8" s="15" t="n"/>
      <c r="E8" s="14" t="n"/>
      <c r="F8" s="14" t="n"/>
      <c r="G8" s="22">
        <f>IF(B8="","",EOMONTH(B8,-1)+1)</f>
        <v/>
      </c>
    </row>
    <row r="9">
      <c r="B9" s="21" t="n"/>
      <c r="C9" s="14" t="n"/>
      <c r="D9" s="15" t="n"/>
      <c r="E9" s="14" t="n"/>
      <c r="F9" s="14" t="n"/>
      <c r="G9" s="22">
        <f>IF(B9="","",EOMONTH(B9,-1)+1)</f>
        <v/>
      </c>
    </row>
    <row r="10">
      <c r="B10" s="21" t="n"/>
      <c r="C10" s="14" t="n"/>
      <c r="D10" s="15" t="n"/>
      <c r="E10" s="14" t="n"/>
      <c r="F10" s="14" t="n"/>
      <c r="G10" s="22">
        <f>IF(B10="","",EOMONTH(B10,-1)+1)</f>
        <v/>
      </c>
    </row>
    <row r="11">
      <c r="B11" s="21" t="n"/>
      <c r="C11" s="14" t="n"/>
      <c r="D11" s="15" t="n"/>
      <c r="E11" s="14" t="n"/>
      <c r="F11" s="14" t="n"/>
      <c r="G11" s="22">
        <f>IF(B11="","",EOMONTH(B11,-1)+1)</f>
        <v/>
      </c>
    </row>
    <row r="12">
      <c r="B12" s="21" t="n"/>
      <c r="C12" s="14" t="n"/>
      <c r="D12" s="15" t="n"/>
      <c r="E12" s="14" t="n"/>
      <c r="F12" s="14" t="n"/>
      <c r="G12" s="22">
        <f>IF(B12="","",EOMONTH(B12,-1)+1)</f>
        <v/>
      </c>
    </row>
    <row r="13">
      <c r="B13" s="21" t="n"/>
      <c r="C13" s="14" t="n"/>
      <c r="D13" s="15" t="n"/>
      <c r="E13" s="14" t="n"/>
      <c r="F13" s="14" t="n"/>
      <c r="G13" s="22">
        <f>IF(B13="","",EOMONTH(B13,-1)+1)</f>
        <v/>
      </c>
    </row>
    <row r="14">
      <c r="B14" s="21" t="n"/>
      <c r="C14" s="14" t="n"/>
      <c r="D14" s="15" t="n"/>
      <c r="E14" s="14" t="n"/>
      <c r="F14" s="14" t="n"/>
      <c r="G14" s="22">
        <f>IF(B14="","",EOMONTH(B14,-1)+1)</f>
        <v/>
      </c>
    </row>
    <row r="15">
      <c r="B15" s="21" t="n"/>
      <c r="C15" s="14" t="n"/>
      <c r="D15" s="15" t="n"/>
      <c r="E15" s="14" t="n"/>
      <c r="F15" s="14" t="n"/>
      <c r="G15" s="22">
        <f>IF(B15="","",EOMONTH(B15,-1)+1)</f>
        <v/>
      </c>
    </row>
    <row r="16">
      <c r="B16" s="21" t="n"/>
      <c r="C16" s="14" t="n"/>
      <c r="D16" s="15" t="n"/>
      <c r="E16" s="14" t="n"/>
      <c r="F16" s="14" t="n"/>
      <c r="G16" s="22">
        <f>IF(B16="","",EOMONTH(B16,-1)+1)</f>
        <v/>
      </c>
    </row>
    <row r="17">
      <c r="B17" s="21" t="n"/>
      <c r="C17" s="14" t="n"/>
      <c r="D17" s="15" t="n"/>
      <c r="E17" s="14" t="n"/>
      <c r="F17" s="14" t="n"/>
      <c r="G17" s="22">
        <f>IF(B17="","",EOMONTH(B17,-1)+1)</f>
        <v/>
      </c>
    </row>
    <row r="18">
      <c r="B18" s="21" t="n"/>
      <c r="C18" s="14" t="n"/>
      <c r="D18" s="15" t="n"/>
      <c r="E18" s="14" t="n"/>
      <c r="F18" s="14" t="n"/>
      <c r="G18" s="22">
        <f>IF(B18="","",EOMONTH(B18,-1)+1)</f>
        <v/>
      </c>
    </row>
    <row r="19">
      <c r="B19" s="21" t="n"/>
      <c r="C19" s="14" t="n"/>
      <c r="D19" s="15" t="n"/>
      <c r="E19" s="14" t="n"/>
      <c r="F19" s="14" t="n"/>
      <c r="G19" s="22">
        <f>IF(B19="","",EOMONTH(B19,-1)+1)</f>
        <v/>
      </c>
    </row>
    <row r="20">
      <c r="B20" s="21" t="n"/>
      <c r="C20" s="14" t="n"/>
      <c r="D20" s="15" t="n"/>
      <c r="E20" s="14" t="n"/>
      <c r="F20" s="14" t="n"/>
      <c r="G20" s="22">
        <f>IF(B20="","",EOMONTH(B20,-1)+1)</f>
        <v/>
      </c>
    </row>
    <row r="21">
      <c r="B21" s="21" t="n"/>
      <c r="C21" s="14" t="n"/>
      <c r="D21" s="15" t="n"/>
      <c r="E21" s="14" t="n"/>
      <c r="F21" s="14" t="n"/>
      <c r="G21" s="22">
        <f>IF(B21="","",EOMONTH(B21,-1)+1)</f>
        <v/>
      </c>
    </row>
    <row r="22">
      <c r="B22" s="21" t="n"/>
      <c r="C22" s="14" t="n"/>
      <c r="D22" s="15" t="n"/>
      <c r="E22" s="14" t="n"/>
      <c r="F22" s="14" t="n"/>
      <c r="G22" s="22">
        <f>IF(B22="","",EOMONTH(B22,-1)+1)</f>
        <v/>
      </c>
    </row>
    <row r="23">
      <c r="B23" s="21" t="n"/>
      <c r="C23" s="14" t="n"/>
      <c r="D23" s="15" t="n"/>
      <c r="E23" s="14" t="n"/>
      <c r="F23" s="14" t="n"/>
      <c r="G23" s="22">
        <f>IF(B23="","",EOMONTH(B23,-1)+1)</f>
        <v/>
      </c>
    </row>
    <row r="24">
      <c r="B24" s="21" t="n"/>
      <c r="C24" s="14" t="n"/>
      <c r="D24" s="15" t="n"/>
      <c r="E24" s="14" t="n"/>
      <c r="F24" s="14" t="n"/>
      <c r="G24" s="22">
        <f>IF(B24="","",EOMONTH(B24,-1)+1)</f>
        <v/>
      </c>
    </row>
    <row r="25">
      <c r="B25" s="21" t="n"/>
      <c r="C25" s="14" t="n"/>
      <c r="D25" s="15" t="n"/>
      <c r="E25" s="14" t="n"/>
      <c r="F25" s="14" t="n"/>
      <c r="G25" s="22">
        <f>IF(B25="","",EOMONTH(B25,-1)+1)</f>
        <v/>
      </c>
    </row>
    <row r="26">
      <c r="B26" s="21" t="n"/>
      <c r="C26" s="14" t="n"/>
      <c r="D26" s="15" t="n"/>
      <c r="E26" s="14" t="n"/>
      <c r="F26" s="14" t="n"/>
      <c r="G26" s="22">
        <f>IF(B26="","",EOMONTH(B26,-1)+1)</f>
        <v/>
      </c>
    </row>
    <row r="27">
      <c r="B27" s="21" t="n"/>
      <c r="C27" s="14" t="n"/>
      <c r="D27" s="15" t="n"/>
      <c r="E27" s="14" t="n"/>
      <c r="F27" s="14" t="n"/>
      <c r="G27" s="22">
        <f>IF(B27="","",EOMONTH(B27,-1)+1)</f>
        <v/>
      </c>
    </row>
    <row r="28">
      <c r="B28" s="21" t="n"/>
      <c r="C28" s="14" t="n"/>
      <c r="D28" s="15" t="n"/>
      <c r="E28" s="14" t="n"/>
      <c r="F28" s="14" t="n"/>
      <c r="G28" s="22">
        <f>IF(B28="","",EOMONTH(B28,-1)+1)</f>
        <v/>
      </c>
    </row>
    <row r="29">
      <c r="B29" s="21" t="n"/>
      <c r="C29" s="14" t="n"/>
      <c r="D29" s="15" t="n"/>
      <c r="E29" s="14" t="n"/>
      <c r="F29" s="14" t="n"/>
      <c r="G29" s="22">
        <f>IF(B29="","",EOMONTH(B29,-1)+1)</f>
        <v/>
      </c>
    </row>
    <row r="30">
      <c r="B30" s="21" t="n"/>
      <c r="C30" s="14" t="n"/>
      <c r="D30" s="15" t="n"/>
      <c r="E30" s="14" t="n"/>
      <c r="F30" s="14" t="n"/>
      <c r="G30" s="22">
        <f>IF(B30="","",EOMONTH(B30,-1)+1)</f>
        <v/>
      </c>
    </row>
    <row r="31">
      <c r="B31" s="21" t="n"/>
      <c r="C31" s="14" t="n"/>
      <c r="D31" s="15" t="n"/>
      <c r="E31" s="14" t="n"/>
      <c r="F31" s="14" t="n"/>
      <c r="G31" s="22">
        <f>IF(B31="","",EOMONTH(B31,-1)+1)</f>
        <v/>
      </c>
    </row>
    <row r="32">
      <c r="B32" s="21" t="n"/>
      <c r="C32" s="14" t="n"/>
      <c r="D32" s="15" t="n"/>
      <c r="E32" s="14" t="n"/>
      <c r="F32" s="14" t="n"/>
      <c r="G32" s="22">
        <f>IF(B32="","",EOMONTH(B32,-1)+1)</f>
        <v/>
      </c>
    </row>
    <row r="33">
      <c r="B33" s="21" t="n"/>
      <c r="C33" s="14" t="n"/>
      <c r="D33" s="15" t="n"/>
      <c r="E33" s="14" t="n"/>
      <c r="F33" s="14" t="n"/>
      <c r="G33" s="22">
        <f>IF(B33="","",EOMONTH(B33,-1)+1)</f>
        <v/>
      </c>
    </row>
    <row r="34">
      <c r="B34" s="21" t="n"/>
      <c r="C34" s="14" t="n"/>
      <c r="D34" s="15" t="n"/>
      <c r="E34" s="14" t="n"/>
      <c r="F34" s="14" t="n"/>
      <c r="G34" s="22">
        <f>IF(B34="","",EOMONTH(B34,-1)+1)</f>
        <v/>
      </c>
    </row>
    <row r="35">
      <c r="B35" s="21" t="n"/>
      <c r="C35" s="14" t="n"/>
      <c r="D35" s="15" t="n"/>
      <c r="E35" s="14" t="n"/>
      <c r="F35" s="14" t="n"/>
      <c r="G35" s="22">
        <f>IF(B35="","",EOMONTH(B35,-1)+1)</f>
        <v/>
      </c>
    </row>
    <row r="36">
      <c r="B36" s="21" t="n"/>
      <c r="C36" s="14" t="n"/>
      <c r="D36" s="15" t="n"/>
      <c r="E36" s="14" t="n"/>
      <c r="F36" s="14" t="n"/>
      <c r="G36" s="22">
        <f>IF(B36="","",EOMONTH(B36,-1)+1)</f>
        <v/>
      </c>
    </row>
    <row r="37">
      <c r="B37" s="21" t="n"/>
      <c r="C37" s="14" t="n"/>
      <c r="D37" s="15" t="n"/>
      <c r="E37" s="14" t="n"/>
      <c r="F37" s="14" t="n"/>
      <c r="G37" s="22">
        <f>IF(B37="","",EOMONTH(B37,-1)+1)</f>
        <v/>
      </c>
    </row>
    <row r="38">
      <c r="B38" s="21" t="n"/>
      <c r="C38" s="14" t="n"/>
      <c r="D38" s="15" t="n"/>
      <c r="E38" s="14" t="n"/>
      <c r="F38" s="14" t="n"/>
      <c r="G38" s="22">
        <f>IF(B38="","",EOMONTH(B38,-1)+1)</f>
        <v/>
      </c>
    </row>
    <row r="39">
      <c r="B39" s="21" t="n"/>
      <c r="C39" s="14" t="n"/>
      <c r="D39" s="15" t="n"/>
      <c r="E39" s="14" t="n"/>
      <c r="F39" s="14" t="n"/>
      <c r="G39" s="22">
        <f>IF(B39="","",EOMONTH(B39,-1)+1)</f>
        <v/>
      </c>
    </row>
    <row r="40">
      <c r="B40" s="21" t="n"/>
      <c r="C40" s="14" t="n"/>
      <c r="D40" s="15" t="n"/>
      <c r="E40" s="14" t="n"/>
      <c r="F40" s="14" t="n"/>
      <c r="G40" s="22">
        <f>IF(B40="","",EOMONTH(B40,-1)+1)</f>
        <v/>
      </c>
    </row>
    <row r="41">
      <c r="B41" s="21" t="n"/>
      <c r="C41" s="14" t="n"/>
      <c r="D41" s="15" t="n"/>
      <c r="E41" s="14" t="n"/>
      <c r="F41" s="14" t="n"/>
      <c r="G41" s="22">
        <f>IF(B41="","",EOMONTH(B41,-1)+1)</f>
        <v/>
      </c>
    </row>
    <row r="42">
      <c r="B42" s="21" t="n"/>
      <c r="C42" s="14" t="n"/>
      <c r="D42" s="15" t="n"/>
      <c r="E42" s="14" t="n"/>
      <c r="F42" s="14" t="n"/>
      <c r="G42" s="22">
        <f>IF(B42="","",EOMONTH(B42,-1)+1)</f>
        <v/>
      </c>
    </row>
    <row r="43">
      <c r="B43" s="21" t="n"/>
      <c r="C43" s="14" t="n"/>
      <c r="D43" s="15" t="n"/>
      <c r="E43" s="14" t="n"/>
      <c r="F43" s="14" t="n"/>
      <c r="G43" s="22">
        <f>IF(B43="","",EOMONTH(B43,-1)+1)</f>
        <v/>
      </c>
    </row>
    <row r="44">
      <c r="B44" s="21" t="n"/>
      <c r="C44" s="14" t="n"/>
      <c r="D44" s="15" t="n"/>
      <c r="E44" s="14" t="n"/>
      <c r="F44" s="14" t="n"/>
      <c r="G44" s="22">
        <f>IF(B44="","",EOMONTH(B44,-1)+1)</f>
        <v/>
      </c>
    </row>
    <row r="45">
      <c r="B45" s="21" t="n"/>
      <c r="C45" s="14" t="n"/>
      <c r="D45" s="15" t="n"/>
      <c r="E45" s="14" t="n"/>
      <c r="F45" s="14" t="n"/>
      <c r="G45" s="22">
        <f>IF(B45="","",EOMONTH(B45,-1)+1)</f>
        <v/>
      </c>
    </row>
    <row r="46">
      <c r="B46" s="21" t="n"/>
      <c r="C46" s="14" t="n"/>
      <c r="D46" s="15" t="n"/>
      <c r="E46" s="14" t="n"/>
      <c r="F46" s="14" t="n"/>
      <c r="G46" s="22">
        <f>IF(B46="","",EOMONTH(B46,-1)+1)</f>
        <v/>
      </c>
    </row>
    <row r="47">
      <c r="B47" s="21" t="n"/>
      <c r="C47" s="14" t="n"/>
      <c r="D47" s="15" t="n"/>
      <c r="E47" s="14" t="n"/>
      <c r="F47" s="14" t="n"/>
      <c r="G47" s="22">
        <f>IF(B47="","",EOMONTH(B47,-1)+1)</f>
        <v/>
      </c>
    </row>
    <row r="48">
      <c r="B48" s="21" t="n"/>
      <c r="C48" s="14" t="n"/>
      <c r="D48" s="15" t="n"/>
      <c r="E48" s="14" t="n"/>
      <c r="F48" s="14" t="n"/>
      <c r="G48" s="22">
        <f>IF(B48="","",EOMONTH(B48,-1)+1)</f>
        <v/>
      </c>
    </row>
    <row r="49">
      <c r="B49" s="21" t="n"/>
      <c r="C49" s="14" t="n"/>
      <c r="D49" s="15" t="n"/>
      <c r="E49" s="14" t="n"/>
      <c r="F49" s="14" t="n"/>
      <c r="G49" s="22">
        <f>IF(B49="","",EOMONTH(B49,-1)+1)</f>
        <v/>
      </c>
    </row>
    <row r="50">
      <c r="B50" s="21" t="n"/>
      <c r="C50" s="14" t="n"/>
      <c r="D50" s="15" t="n"/>
      <c r="E50" s="14" t="n"/>
      <c r="F50" s="14" t="n"/>
      <c r="G50" s="22">
        <f>IF(B50="","",EOMONTH(B50,-1)+1)</f>
        <v/>
      </c>
    </row>
    <row r="51">
      <c r="B51" s="21" t="n"/>
      <c r="C51" s="14" t="n"/>
      <c r="D51" s="15" t="n"/>
      <c r="E51" s="14" t="n"/>
      <c r="F51" s="14" t="n"/>
      <c r="G51" s="22">
        <f>IF(B51="","",EOMONTH(B51,-1)+1)</f>
        <v/>
      </c>
    </row>
    <row r="52">
      <c r="B52" s="21" t="n"/>
      <c r="C52" s="14" t="n"/>
      <c r="D52" s="15" t="n"/>
      <c r="E52" s="14" t="n"/>
      <c r="F52" s="14" t="n"/>
      <c r="G52" s="22">
        <f>IF(B52="","",EOMONTH(B52,-1)+1)</f>
        <v/>
      </c>
    </row>
    <row r="53">
      <c r="B53" s="21" t="n"/>
      <c r="C53" s="14" t="n"/>
      <c r="D53" s="15" t="n"/>
      <c r="E53" s="14" t="n"/>
      <c r="F53" s="14" t="n"/>
      <c r="G53" s="22">
        <f>IF(B53="","",EOMONTH(B53,-1)+1)</f>
        <v/>
      </c>
    </row>
    <row r="54">
      <c r="B54" s="21" t="n"/>
      <c r="C54" s="14" t="n"/>
      <c r="D54" s="15" t="n"/>
      <c r="E54" s="14" t="n"/>
      <c r="F54" s="14" t="n"/>
      <c r="G54" s="22">
        <f>IF(B54="","",EOMONTH(B54,-1)+1)</f>
        <v/>
      </c>
    </row>
    <row r="55">
      <c r="B55" s="21" t="n"/>
      <c r="C55" s="14" t="n"/>
      <c r="D55" s="15" t="n"/>
      <c r="E55" s="14" t="n"/>
      <c r="F55" s="14" t="n"/>
      <c r="G55" s="22">
        <f>IF(B55="","",EOMONTH(B55,-1)+1)</f>
        <v/>
      </c>
    </row>
    <row r="56">
      <c r="B56" s="21" t="n"/>
      <c r="C56" s="14" t="n"/>
      <c r="D56" s="15" t="n"/>
      <c r="E56" s="14" t="n"/>
      <c r="F56" s="14" t="n"/>
      <c r="G56" s="22">
        <f>IF(B56="","",EOMONTH(B56,-1)+1)</f>
        <v/>
      </c>
    </row>
    <row r="57">
      <c r="B57" s="21" t="n"/>
      <c r="C57" s="14" t="n"/>
      <c r="D57" s="15" t="n"/>
      <c r="E57" s="14" t="n"/>
      <c r="F57" s="14" t="n"/>
      <c r="G57" s="22">
        <f>IF(B57="","",EOMONTH(B57,-1)+1)</f>
        <v/>
      </c>
    </row>
    <row r="58">
      <c r="B58" s="21" t="n"/>
      <c r="C58" s="14" t="n"/>
      <c r="D58" s="15" t="n"/>
      <c r="E58" s="14" t="n"/>
      <c r="F58" s="14" t="n"/>
      <c r="G58" s="22">
        <f>IF(B58="","",EOMONTH(B58,-1)+1)</f>
        <v/>
      </c>
    </row>
    <row r="59">
      <c r="B59" s="21" t="n"/>
      <c r="C59" s="14" t="n"/>
      <c r="D59" s="15" t="n"/>
      <c r="E59" s="14" t="n"/>
      <c r="F59" s="14" t="n"/>
      <c r="G59" s="22">
        <f>IF(B59="","",EOMONTH(B59,-1)+1)</f>
        <v/>
      </c>
    </row>
    <row r="60">
      <c r="B60" s="21" t="n"/>
      <c r="C60" s="14" t="n"/>
      <c r="D60" s="15" t="n"/>
      <c r="E60" s="14" t="n"/>
      <c r="F60" s="14" t="n"/>
      <c r="G60" s="22">
        <f>IF(B60="","",EOMONTH(B60,-1)+1)</f>
        <v/>
      </c>
    </row>
    <row r="61">
      <c r="B61" s="21" t="n"/>
      <c r="C61" s="14" t="n"/>
      <c r="D61" s="15" t="n"/>
      <c r="E61" s="14" t="n"/>
      <c r="F61" s="14" t="n"/>
      <c r="G61" s="22">
        <f>IF(B61="","",EOMONTH(B61,-1)+1)</f>
        <v/>
      </c>
    </row>
    <row r="62">
      <c r="B62" s="21" t="n"/>
      <c r="C62" s="14" t="n"/>
      <c r="D62" s="15" t="n"/>
      <c r="E62" s="14" t="n"/>
      <c r="F62" s="14" t="n"/>
      <c r="G62" s="22">
        <f>IF(B62="","",EOMONTH(B62,-1)+1)</f>
        <v/>
      </c>
    </row>
    <row r="63">
      <c r="B63" s="21" t="n"/>
      <c r="C63" s="14" t="n"/>
      <c r="D63" s="15" t="n"/>
      <c r="E63" s="14" t="n"/>
      <c r="F63" s="14" t="n"/>
      <c r="G63" s="22">
        <f>IF(B63="","",EOMONTH(B63,-1)+1)</f>
        <v/>
      </c>
    </row>
    <row r="64">
      <c r="B64" s="21" t="n"/>
      <c r="C64" s="14" t="n"/>
      <c r="D64" s="15" t="n"/>
      <c r="E64" s="14" t="n"/>
      <c r="F64" s="14" t="n"/>
      <c r="G64" s="22">
        <f>IF(B64="","",EOMONTH(B64,-1)+1)</f>
        <v/>
      </c>
    </row>
    <row r="65">
      <c r="B65" s="21" t="n"/>
      <c r="C65" s="14" t="n"/>
      <c r="D65" s="15" t="n"/>
      <c r="E65" s="14" t="n"/>
      <c r="F65" s="14" t="n"/>
      <c r="G65" s="22">
        <f>IF(B65="","",EOMONTH(B65,-1)+1)</f>
        <v/>
      </c>
    </row>
    <row r="66">
      <c r="B66" s="21" t="n"/>
      <c r="C66" s="14" t="n"/>
      <c r="D66" s="15" t="n"/>
      <c r="E66" s="14" t="n"/>
      <c r="F66" s="14" t="n"/>
      <c r="G66" s="22">
        <f>IF(B66="","",EOMONTH(B66,-1)+1)</f>
        <v/>
      </c>
    </row>
    <row r="67">
      <c r="B67" s="21" t="n"/>
      <c r="C67" s="14" t="n"/>
      <c r="D67" s="15" t="n"/>
      <c r="E67" s="14" t="n"/>
      <c r="F67" s="14" t="n"/>
      <c r="G67" s="22">
        <f>IF(B67="","",EOMONTH(B67,-1)+1)</f>
        <v/>
      </c>
    </row>
  </sheetData>
  <mergeCells count="2">
    <mergeCell ref="B2:G2"/>
    <mergeCell ref="B4:G4"/>
  </mergeCells>
  <dataValidations count="2">
    <dataValidation sqref="E8:E67" showDropDown="0" showInputMessage="0" showErrorMessage="0" allowBlank="0" type="list">
      <formula1>"Nach Strategie,Gezielte Schuld"</formula1>
    </dataValidation>
    <dataValidation sqref="F8:F67" showDropDown="0" showInputMessage="0" showErrorMessage="0" allowBlank="0" type="list">
      <formula1>Schulden!$B$8:$B$22</formula1>
    </dataValidation>
  </dataValidations>
  <pageMargins left="0.75" right="0.75" top="1" bottom="1" header="0.5" footer="0.5"/>
</worksheet>
</file>

<file path=xl/worksheets/sheet5.xml><?xml version="1.0" encoding="utf-8"?>
<worksheet xmlns="http://schemas.openxmlformats.org/spreadsheetml/2006/main">
  <sheetPr>
    <outlinePr summaryBelow="1" summaryRight="1"/>
    <pageSetUpPr/>
  </sheetPr>
  <dimension ref="B2:H127"/>
  <sheetViews>
    <sheetView showGridLines="0" workbookViewId="0">
      <pane xSplit="1" ySplit="7" topLeftCell="B8" activePane="bottomRight" state="frozen"/>
      <selection pane="topRight"/>
      <selection pane="bottomLeft"/>
      <selection pane="bottomRight" activeCell="A1" sqref="A1"/>
    </sheetView>
  </sheetViews>
  <sheetFormatPr baseColWidth="8" defaultRowHeight="15"/>
  <cols>
    <col width="3" customWidth="1" min="1" max="1"/>
    <col width="15" customWidth="1" min="2" max="2"/>
    <col width="17" customWidth="1" min="3" max="3"/>
    <col width="15" customWidth="1" min="4" max="4"/>
    <col width="16" customWidth="1" min="5" max="5"/>
    <col width="18" customWidth="1" min="6" max="6"/>
    <col width="17" customWidth="1" min="7" max="7"/>
    <col width="15" customWidth="1" min="8" max="8"/>
  </cols>
  <sheetData>
    <row r="2" ht="30" customHeight="1">
      <c r="B2" s="1" t="inlineStr">
        <is>
          <t>NurGeld Monatsplan</t>
        </is>
      </c>
      <c r="C2" s="2" t="n"/>
      <c r="D2" s="2" t="n"/>
      <c r="E2" s="2" t="n"/>
      <c r="F2" s="2" t="n"/>
      <c r="G2" s="2" t="n"/>
      <c r="H2" s="2" t="n"/>
    </row>
    <row r="4" ht="32" customHeight="1">
      <c r="B4" s="3" t="inlineStr">
        <is>
          <t>Monat für Monat sehen, wie sich Restschuld, Zinsen und Tilgung entwickeln. Der Plan reicht über zehn Jahre.</t>
        </is>
      </c>
    </row>
    <row r="7" ht="30" customHeight="1">
      <c r="B7" s="10" t="inlineStr">
        <is>
          <t>Monat</t>
        </is>
      </c>
      <c r="C7" s="10" t="inlineStr">
        <is>
          <t>Startschuld</t>
        </is>
      </c>
      <c r="D7" s="10" t="inlineStr">
        <is>
          <t>Zinsen</t>
        </is>
      </c>
      <c r="E7" s="10" t="inlineStr">
        <is>
          <t>Zahlungen</t>
        </is>
      </c>
      <c r="F7" s="10" t="inlineStr">
        <is>
          <t>Sonderzahlungen</t>
        </is>
      </c>
      <c r="G7" s="10" t="inlineStr">
        <is>
          <t>Restschuld</t>
        </is>
      </c>
      <c r="H7" s="10" t="inlineStr">
        <is>
          <t>Fortschritt</t>
        </is>
      </c>
    </row>
    <row r="8">
      <c r="B8" s="23">
        <f>Berechnung!B8</f>
        <v/>
      </c>
      <c r="C8" s="24">
        <f>Berechnung!D8+Berechnung!H8+Berechnung!L8+Berechnung!P8+Berechnung!T8+Berechnung!X8+Berechnung!AB8+Berechnung!AF8+Berechnung!AJ8+Berechnung!AN8+Berechnung!AR8+Berechnung!AV8+Berechnung!AZ8+Berechnung!BD8+Berechnung!BH8</f>
        <v/>
      </c>
      <c r="D8" s="24">
        <f>Berechnung!E8+Berechnung!I8+Berechnung!M8+Berechnung!Q8+Berechnung!U8+Berechnung!Y8+Berechnung!AC8+Berechnung!AG8+Berechnung!AK8+Berechnung!AO8+Berechnung!AS8+Berechnung!AW8+Berechnung!BA8+Berechnung!BE8+Berechnung!BI8</f>
        <v/>
      </c>
      <c r="E8" s="24">
        <f>Berechnung!F8+Berechnung!J8+Berechnung!N8+Berechnung!R8+Berechnung!V8+Berechnung!Z8+Berechnung!AD8+Berechnung!AH8+Berechnung!AL8+Berechnung!AP8+Berechnung!AT8+Berechnung!AX8+Berechnung!BB8+Berechnung!BF8+Berechnung!BJ8</f>
        <v/>
      </c>
      <c r="F8" s="24">
        <f>Berechnung!C8</f>
        <v/>
      </c>
      <c r="G8" s="24">
        <f>Berechnung!G8+Berechnung!K8+Berechnung!O8+Berechnung!S8+Berechnung!W8+Berechnung!AA8+Berechnung!AE8+Berechnung!AI8+Berechnung!AM8+Berechnung!AQ8+Berechnung!AU8+Berechnung!AY8+Berechnung!BC8+Berechnung!BG8+Berechnung!BK8</f>
        <v/>
      </c>
      <c r="H8" s="25">
        <f>IFERROR(1-G8/SUM(Schulden!$E$8:$E$22),0)</f>
        <v/>
      </c>
    </row>
    <row r="9">
      <c r="B9" s="23">
        <f>Berechnung!B9</f>
        <v/>
      </c>
      <c r="C9" s="24">
        <f>Berechnung!D9+Berechnung!H9+Berechnung!L9+Berechnung!P9+Berechnung!T9+Berechnung!X9+Berechnung!AB9+Berechnung!AF9+Berechnung!AJ9+Berechnung!AN9+Berechnung!AR9+Berechnung!AV9+Berechnung!AZ9+Berechnung!BD9+Berechnung!BH9</f>
        <v/>
      </c>
      <c r="D9" s="24">
        <f>Berechnung!E9+Berechnung!I9+Berechnung!M9+Berechnung!Q9+Berechnung!U9+Berechnung!Y9+Berechnung!AC9+Berechnung!AG9+Berechnung!AK9+Berechnung!AO9+Berechnung!AS9+Berechnung!AW9+Berechnung!BA9+Berechnung!BE9+Berechnung!BI9</f>
        <v/>
      </c>
      <c r="E9" s="24">
        <f>Berechnung!F9+Berechnung!J9+Berechnung!N9+Berechnung!R9+Berechnung!V9+Berechnung!Z9+Berechnung!AD9+Berechnung!AH9+Berechnung!AL9+Berechnung!AP9+Berechnung!AT9+Berechnung!AX9+Berechnung!BB9+Berechnung!BF9+Berechnung!BJ9</f>
        <v/>
      </c>
      <c r="F9" s="24">
        <f>Berechnung!C9</f>
        <v/>
      </c>
      <c r="G9" s="24">
        <f>Berechnung!G9+Berechnung!K9+Berechnung!O9+Berechnung!S9+Berechnung!W9+Berechnung!AA9+Berechnung!AE9+Berechnung!AI9+Berechnung!AM9+Berechnung!AQ9+Berechnung!AU9+Berechnung!AY9+Berechnung!BC9+Berechnung!BG9+Berechnung!BK9</f>
        <v/>
      </c>
      <c r="H9" s="25">
        <f>IFERROR(1-G9/SUM(Schulden!$E$8:$E$22),0)</f>
        <v/>
      </c>
    </row>
    <row r="10">
      <c r="B10" s="23">
        <f>Berechnung!B10</f>
        <v/>
      </c>
      <c r="C10" s="24">
        <f>Berechnung!D10+Berechnung!H10+Berechnung!L10+Berechnung!P10+Berechnung!T10+Berechnung!X10+Berechnung!AB10+Berechnung!AF10+Berechnung!AJ10+Berechnung!AN10+Berechnung!AR10+Berechnung!AV10+Berechnung!AZ10+Berechnung!BD10+Berechnung!BH10</f>
        <v/>
      </c>
      <c r="D10" s="24">
        <f>Berechnung!E10+Berechnung!I10+Berechnung!M10+Berechnung!Q10+Berechnung!U10+Berechnung!Y10+Berechnung!AC10+Berechnung!AG10+Berechnung!AK10+Berechnung!AO10+Berechnung!AS10+Berechnung!AW10+Berechnung!BA10+Berechnung!BE10+Berechnung!BI10</f>
        <v/>
      </c>
      <c r="E10" s="24">
        <f>Berechnung!F10+Berechnung!J10+Berechnung!N10+Berechnung!R10+Berechnung!V10+Berechnung!Z10+Berechnung!AD10+Berechnung!AH10+Berechnung!AL10+Berechnung!AP10+Berechnung!AT10+Berechnung!AX10+Berechnung!BB10+Berechnung!BF10+Berechnung!BJ10</f>
        <v/>
      </c>
      <c r="F10" s="24">
        <f>Berechnung!C10</f>
        <v/>
      </c>
      <c r="G10" s="24">
        <f>Berechnung!G10+Berechnung!K10+Berechnung!O10+Berechnung!S10+Berechnung!W10+Berechnung!AA10+Berechnung!AE10+Berechnung!AI10+Berechnung!AM10+Berechnung!AQ10+Berechnung!AU10+Berechnung!AY10+Berechnung!BC10+Berechnung!BG10+Berechnung!BK10</f>
        <v/>
      </c>
      <c r="H10" s="25">
        <f>IFERROR(1-G10/SUM(Schulden!$E$8:$E$22),0)</f>
        <v/>
      </c>
    </row>
    <row r="11">
      <c r="B11" s="23">
        <f>Berechnung!B11</f>
        <v/>
      </c>
      <c r="C11" s="24">
        <f>Berechnung!D11+Berechnung!H11+Berechnung!L11+Berechnung!P11+Berechnung!T11+Berechnung!X11+Berechnung!AB11+Berechnung!AF11+Berechnung!AJ11+Berechnung!AN11+Berechnung!AR11+Berechnung!AV11+Berechnung!AZ11+Berechnung!BD11+Berechnung!BH11</f>
        <v/>
      </c>
      <c r="D11" s="24">
        <f>Berechnung!E11+Berechnung!I11+Berechnung!M11+Berechnung!Q11+Berechnung!U11+Berechnung!Y11+Berechnung!AC11+Berechnung!AG11+Berechnung!AK11+Berechnung!AO11+Berechnung!AS11+Berechnung!AW11+Berechnung!BA11+Berechnung!BE11+Berechnung!BI11</f>
        <v/>
      </c>
      <c r="E11" s="24">
        <f>Berechnung!F11+Berechnung!J11+Berechnung!N11+Berechnung!R11+Berechnung!V11+Berechnung!Z11+Berechnung!AD11+Berechnung!AH11+Berechnung!AL11+Berechnung!AP11+Berechnung!AT11+Berechnung!AX11+Berechnung!BB11+Berechnung!BF11+Berechnung!BJ11</f>
        <v/>
      </c>
      <c r="F11" s="24">
        <f>Berechnung!C11</f>
        <v/>
      </c>
      <c r="G11" s="24">
        <f>Berechnung!G11+Berechnung!K11+Berechnung!O11+Berechnung!S11+Berechnung!W11+Berechnung!AA11+Berechnung!AE11+Berechnung!AI11+Berechnung!AM11+Berechnung!AQ11+Berechnung!AU11+Berechnung!AY11+Berechnung!BC11+Berechnung!BG11+Berechnung!BK11</f>
        <v/>
      </c>
      <c r="H11" s="25">
        <f>IFERROR(1-G11/SUM(Schulden!$E$8:$E$22),0)</f>
        <v/>
      </c>
    </row>
    <row r="12">
      <c r="B12" s="23">
        <f>Berechnung!B12</f>
        <v/>
      </c>
      <c r="C12" s="24">
        <f>Berechnung!D12+Berechnung!H12+Berechnung!L12+Berechnung!P12+Berechnung!T12+Berechnung!X12+Berechnung!AB12+Berechnung!AF12+Berechnung!AJ12+Berechnung!AN12+Berechnung!AR12+Berechnung!AV12+Berechnung!AZ12+Berechnung!BD12+Berechnung!BH12</f>
        <v/>
      </c>
      <c r="D12" s="24">
        <f>Berechnung!E12+Berechnung!I12+Berechnung!M12+Berechnung!Q12+Berechnung!U12+Berechnung!Y12+Berechnung!AC12+Berechnung!AG12+Berechnung!AK12+Berechnung!AO12+Berechnung!AS12+Berechnung!AW12+Berechnung!BA12+Berechnung!BE12+Berechnung!BI12</f>
        <v/>
      </c>
      <c r="E12" s="24">
        <f>Berechnung!F12+Berechnung!J12+Berechnung!N12+Berechnung!R12+Berechnung!V12+Berechnung!Z12+Berechnung!AD12+Berechnung!AH12+Berechnung!AL12+Berechnung!AP12+Berechnung!AT12+Berechnung!AX12+Berechnung!BB12+Berechnung!BF12+Berechnung!BJ12</f>
        <v/>
      </c>
      <c r="F12" s="24">
        <f>Berechnung!C12</f>
        <v/>
      </c>
      <c r="G12" s="24">
        <f>Berechnung!G12+Berechnung!K12+Berechnung!O12+Berechnung!S12+Berechnung!W12+Berechnung!AA12+Berechnung!AE12+Berechnung!AI12+Berechnung!AM12+Berechnung!AQ12+Berechnung!AU12+Berechnung!AY12+Berechnung!BC12+Berechnung!BG12+Berechnung!BK12</f>
        <v/>
      </c>
      <c r="H12" s="25">
        <f>IFERROR(1-G12/SUM(Schulden!$E$8:$E$22),0)</f>
        <v/>
      </c>
    </row>
    <row r="13">
      <c r="B13" s="23">
        <f>Berechnung!B13</f>
        <v/>
      </c>
      <c r="C13" s="24">
        <f>Berechnung!D13+Berechnung!H13+Berechnung!L13+Berechnung!P13+Berechnung!T13+Berechnung!X13+Berechnung!AB13+Berechnung!AF13+Berechnung!AJ13+Berechnung!AN13+Berechnung!AR13+Berechnung!AV13+Berechnung!AZ13+Berechnung!BD13+Berechnung!BH13</f>
        <v/>
      </c>
      <c r="D13" s="24">
        <f>Berechnung!E13+Berechnung!I13+Berechnung!M13+Berechnung!Q13+Berechnung!U13+Berechnung!Y13+Berechnung!AC13+Berechnung!AG13+Berechnung!AK13+Berechnung!AO13+Berechnung!AS13+Berechnung!AW13+Berechnung!BA13+Berechnung!BE13+Berechnung!BI13</f>
        <v/>
      </c>
      <c r="E13" s="24">
        <f>Berechnung!F13+Berechnung!J13+Berechnung!N13+Berechnung!R13+Berechnung!V13+Berechnung!Z13+Berechnung!AD13+Berechnung!AH13+Berechnung!AL13+Berechnung!AP13+Berechnung!AT13+Berechnung!AX13+Berechnung!BB13+Berechnung!BF13+Berechnung!BJ13</f>
        <v/>
      </c>
      <c r="F13" s="24">
        <f>Berechnung!C13</f>
        <v/>
      </c>
      <c r="G13" s="24">
        <f>Berechnung!G13+Berechnung!K13+Berechnung!O13+Berechnung!S13+Berechnung!W13+Berechnung!AA13+Berechnung!AE13+Berechnung!AI13+Berechnung!AM13+Berechnung!AQ13+Berechnung!AU13+Berechnung!AY13+Berechnung!BC13+Berechnung!BG13+Berechnung!BK13</f>
        <v/>
      </c>
      <c r="H13" s="25">
        <f>IFERROR(1-G13/SUM(Schulden!$E$8:$E$22),0)</f>
        <v/>
      </c>
    </row>
    <row r="14">
      <c r="B14" s="23">
        <f>Berechnung!B14</f>
        <v/>
      </c>
      <c r="C14" s="24">
        <f>Berechnung!D14+Berechnung!H14+Berechnung!L14+Berechnung!P14+Berechnung!T14+Berechnung!X14+Berechnung!AB14+Berechnung!AF14+Berechnung!AJ14+Berechnung!AN14+Berechnung!AR14+Berechnung!AV14+Berechnung!AZ14+Berechnung!BD14+Berechnung!BH14</f>
        <v/>
      </c>
      <c r="D14" s="24">
        <f>Berechnung!E14+Berechnung!I14+Berechnung!M14+Berechnung!Q14+Berechnung!U14+Berechnung!Y14+Berechnung!AC14+Berechnung!AG14+Berechnung!AK14+Berechnung!AO14+Berechnung!AS14+Berechnung!AW14+Berechnung!BA14+Berechnung!BE14+Berechnung!BI14</f>
        <v/>
      </c>
      <c r="E14" s="24">
        <f>Berechnung!F14+Berechnung!J14+Berechnung!N14+Berechnung!R14+Berechnung!V14+Berechnung!Z14+Berechnung!AD14+Berechnung!AH14+Berechnung!AL14+Berechnung!AP14+Berechnung!AT14+Berechnung!AX14+Berechnung!BB14+Berechnung!BF14+Berechnung!BJ14</f>
        <v/>
      </c>
      <c r="F14" s="24">
        <f>Berechnung!C14</f>
        <v/>
      </c>
      <c r="G14" s="24">
        <f>Berechnung!G14+Berechnung!K14+Berechnung!O14+Berechnung!S14+Berechnung!W14+Berechnung!AA14+Berechnung!AE14+Berechnung!AI14+Berechnung!AM14+Berechnung!AQ14+Berechnung!AU14+Berechnung!AY14+Berechnung!BC14+Berechnung!BG14+Berechnung!BK14</f>
        <v/>
      </c>
      <c r="H14" s="25">
        <f>IFERROR(1-G14/SUM(Schulden!$E$8:$E$22),0)</f>
        <v/>
      </c>
    </row>
    <row r="15">
      <c r="B15" s="23">
        <f>Berechnung!B15</f>
        <v/>
      </c>
      <c r="C15" s="24">
        <f>Berechnung!D15+Berechnung!H15+Berechnung!L15+Berechnung!P15+Berechnung!T15+Berechnung!X15+Berechnung!AB15+Berechnung!AF15+Berechnung!AJ15+Berechnung!AN15+Berechnung!AR15+Berechnung!AV15+Berechnung!AZ15+Berechnung!BD15+Berechnung!BH15</f>
        <v/>
      </c>
      <c r="D15" s="24">
        <f>Berechnung!E15+Berechnung!I15+Berechnung!M15+Berechnung!Q15+Berechnung!U15+Berechnung!Y15+Berechnung!AC15+Berechnung!AG15+Berechnung!AK15+Berechnung!AO15+Berechnung!AS15+Berechnung!AW15+Berechnung!BA15+Berechnung!BE15+Berechnung!BI15</f>
        <v/>
      </c>
      <c r="E15" s="24">
        <f>Berechnung!F15+Berechnung!J15+Berechnung!N15+Berechnung!R15+Berechnung!V15+Berechnung!Z15+Berechnung!AD15+Berechnung!AH15+Berechnung!AL15+Berechnung!AP15+Berechnung!AT15+Berechnung!AX15+Berechnung!BB15+Berechnung!BF15+Berechnung!BJ15</f>
        <v/>
      </c>
      <c r="F15" s="24">
        <f>Berechnung!C15</f>
        <v/>
      </c>
      <c r="G15" s="24">
        <f>Berechnung!G15+Berechnung!K15+Berechnung!O15+Berechnung!S15+Berechnung!W15+Berechnung!AA15+Berechnung!AE15+Berechnung!AI15+Berechnung!AM15+Berechnung!AQ15+Berechnung!AU15+Berechnung!AY15+Berechnung!BC15+Berechnung!BG15+Berechnung!BK15</f>
        <v/>
      </c>
      <c r="H15" s="25">
        <f>IFERROR(1-G15/SUM(Schulden!$E$8:$E$22),0)</f>
        <v/>
      </c>
    </row>
    <row r="16">
      <c r="B16" s="23">
        <f>Berechnung!B16</f>
        <v/>
      </c>
      <c r="C16" s="24">
        <f>Berechnung!D16+Berechnung!H16+Berechnung!L16+Berechnung!P16+Berechnung!T16+Berechnung!X16+Berechnung!AB16+Berechnung!AF16+Berechnung!AJ16+Berechnung!AN16+Berechnung!AR16+Berechnung!AV16+Berechnung!AZ16+Berechnung!BD16+Berechnung!BH16</f>
        <v/>
      </c>
      <c r="D16" s="24">
        <f>Berechnung!E16+Berechnung!I16+Berechnung!M16+Berechnung!Q16+Berechnung!U16+Berechnung!Y16+Berechnung!AC16+Berechnung!AG16+Berechnung!AK16+Berechnung!AO16+Berechnung!AS16+Berechnung!AW16+Berechnung!BA16+Berechnung!BE16+Berechnung!BI16</f>
        <v/>
      </c>
      <c r="E16" s="24">
        <f>Berechnung!F16+Berechnung!J16+Berechnung!N16+Berechnung!R16+Berechnung!V16+Berechnung!Z16+Berechnung!AD16+Berechnung!AH16+Berechnung!AL16+Berechnung!AP16+Berechnung!AT16+Berechnung!AX16+Berechnung!BB16+Berechnung!BF16+Berechnung!BJ16</f>
        <v/>
      </c>
      <c r="F16" s="24">
        <f>Berechnung!C16</f>
        <v/>
      </c>
      <c r="G16" s="24">
        <f>Berechnung!G16+Berechnung!K16+Berechnung!O16+Berechnung!S16+Berechnung!W16+Berechnung!AA16+Berechnung!AE16+Berechnung!AI16+Berechnung!AM16+Berechnung!AQ16+Berechnung!AU16+Berechnung!AY16+Berechnung!BC16+Berechnung!BG16+Berechnung!BK16</f>
        <v/>
      </c>
      <c r="H16" s="25">
        <f>IFERROR(1-G16/SUM(Schulden!$E$8:$E$22),0)</f>
        <v/>
      </c>
    </row>
    <row r="17">
      <c r="B17" s="23">
        <f>Berechnung!B17</f>
        <v/>
      </c>
      <c r="C17" s="24">
        <f>Berechnung!D17+Berechnung!H17+Berechnung!L17+Berechnung!P17+Berechnung!T17+Berechnung!X17+Berechnung!AB17+Berechnung!AF17+Berechnung!AJ17+Berechnung!AN17+Berechnung!AR17+Berechnung!AV17+Berechnung!AZ17+Berechnung!BD17+Berechnung!BH17</f>
        <v/>
      </c>
      <c r="D17" s="24">
        <f>Berechnung!E17+Berechnung!I17+Berechnung!M17+Berechnung!Q17+Berechnung!U17+Berechnung!Y17+Berechnung!AC17+Berechnung!AG17+Berechnung!AK17+Berechnung!AO17+Berechnung!AS17+Berechnung!AW17+Berechnung!BA17+Berechnung!BE17+Berechnung!BI17</f>
        <v/>
      </c>
      <c r="E17" s="24">
        <f>Berechnung!F17+Berechnung!J17+Berechnung!N17+Berechnung!R17+Berechnung!V17+Berechnung!Z17+Berechnung!AD17+Berechnung!AH17+Berechnung!AL17+Berechnung!AP17+Berechnung!AT17+Berechnung!AX17+Berechnung!BB17+Berechnung!BF17+Berechnung!BJ17</f>
        <v/>
      </c>
      <c r="F17" s="24">
        <f>Berechnung!C17</f>
        <v/>
      </c>
      <c r="G17" s="24">
        <f>Berechnung!G17+Berechnung!K17+Berechnung!O17+Berechnung!S17+Berechnung!W17+Berechnung!AA17+Berechnung!AE17+Berechnung!AI17+Berechnung!AM17+Berechnung!AQ17+Berechnung!AU17+Berechnung!AY17+Berechnung!BC17+Berechnung!BG17+Berechnung!BK17</f>
        <v/>
      </c>
      <c r="H17" s="25">
        <f>IFERROR(1-G17/SUM(Schulden!$E$8:$E$22),0)</f>
        <v/>
      </c>
    </row>
    <row r="18">
      <c r="B18" s="23">
        <f>Berechnung!B18</f>
        <v/>
      </c>
      <c r="C18" s="24">
        <f>Berechnung!D18+Berechnung!H18+Berechnung!L18+Berechnung!P18+Berechnung!T18+Berechnung!X18+Berechnung!AB18+Berechnung!AF18+Berechnung!AJ18+Berechnung!AN18+Berechnung!AR18+Berechnung!AV18+Berechnung!AZ18+Berechnung!BD18+Berechnung!BH18</f>
        <v/>
      </c>
      <c r="D18" s="24">
        <f>Berechnung!E18+Berechnung!I18+Berechnung!M18+Berechnung!Q18+Berechnung!U18+Berechnung!Y18+Berechnung!AC18+Berechnung!AG18+Berechnung!AK18+Berechnung!AO18+Berechnung!AS18+Berechnung!AW18+Berechnung!BA18+Berechnung!BE18+Berechnung!BI18</f>
        <v/>
      </c>
      <c r="E18" s="24">
        <f>Berechnung!F18+Berechnung!J18+Berechnung!N18+Berechnung!R18+Berechnung!V18+Berechnung!Z18+Berechnung!AD18+Berechnung!AH18+Berechnung!AL18+Berechnung!AP18+Berechnung!AT18+Berechnung!AX18+Berechnung!BB18+Berechnung!BF18+Berechnung!BJ18</f>
        <v/>
      </c>
      <c r="F18" s="24">
        <f>Berechnung!C18</f>
        <v/>
      </c>
      <c r="G18" s="24">
        <f>Berechnung!G18+Berechnung!K18+Berechnung!O18+Berechnung!S18+Berechnung!W18+Berechnung!AA18+Berechnung!AE18+Berechnung!AI18+Berechnung!AM18+Berechnung!AQ18+Berechnung!AU18+Berechnung!AY18+Berechnung!BC18+Berechnung!BG18+Berechnung!BK18</f>
        <v/>
      </c>
      <c r="H18" s="25">
        <f>IFERROR(1-G18/SUM(Schulden!$E$8:$E$22),0)</f>
        <v/>
      </c>
    </row>
    <row r="19">
      <c r="B19" s="23">
        <f>Berechnung!B19</f>
        <v/>
      </c>
      <c r="C19" s="24">
        <f>Berechnung!D19+Berechnung!H19+Berechnung!L19+Berechnung!P19+Berechnung!T19+Berechnung!X19+Berechnung!AB19+Berechnung!AF19+Berechnung!AJ19+Berechnung!AN19+Berechnung!AR19+Berechnung!AV19+Berechnung!AZ19+Berechnung!BD19+Berechnung!BH19</f>
        <v/>
      </c>
      <c r="D19" s="24">
        <f>Berechnung!E19+Berechnung!I19+Berechnung!M19+Berechnung!Q19+Berechnung!U19+Berechnung!Y19+Berechnung!AC19+Berechnung!AG19+Berechnung!AK19+Berechnung!AO19+Berechnung!AS19+Berechnung!AW19+Berechnung!BA19+Berechnung!BE19+Berechnung!BI19</f>
        <v/>
      </c>
      <c r="E19" s="24">
        <f>Berechnung!F19+Berechnung!J19+Berechnung!N19+Berechnung!R19+Berechnung!V19+Berechnung!Z19+Berechnung!AD19+Berechnung!AH19+Berechnung!AL19+Berechnung!AP19+Berechnung!AT19+Berechnung!AX19+Berechnung!BB19+Berechnung!BF19+Berechnung!BJ19</f>
        <v/>
      </c>
      <c r="F19" s="24">
        <f>Berechnung!C19</f>
        <v/>
      </c>
      <c r="G19" s="24">
        <f>Berechnung!G19+Berechnung!K19+Berechnung!O19+Berechnung!S19+Berechnung!W19+Berechnung!AA19+Berechnung!AE19+Berechnung!AI19+Berechnung!AM19+Berechnung!AQ19+Berechnung!AU19+Berechnung!AY19+Berechnung!BC19+Berechnung!BG19+Berechnung!BK19</f>
        <v/>
      </c>
      <c r="H19" s="25">
        <f>IFERROR(1-G19/SUM(Schulden!$E$8:$E$22),0)</f>
        <v/>
      </c>
    </row>
    <row r="20">
      <c r="B20" s="23">
        <f>Berechnung!B20</f>
        <v/>
      </c>
      <c r="C20" s="24">
        <f>Berechnung!D20+Berechnung!H20+Berechnung!L20+Berechnung!P20+Berechnung!T20+Berechnung!X20+Berechnung!AB20+Berechnung!AF20+Berechnung!AJ20+Berechnung!AN20+Berechnung!AR20+Berechnung!AV20+Berechnung!AZ20+Berechnung!BD20+Berechnung!BH20</f>
        <v/>
      </c>
      <c r="D20" s="24">
        <f>Berechnung!E20+Berechnung!I20+Berechnung!M20+Berechnung!Q20+Berechnung!U20+Berechnung!Y20+Berechnung!AC20+Berechnung!AG20+Berechnung!AK20+Berechnung!AO20+Berechnung!AS20+Berechnung!AW20+Berechnung!BA20+Berechnung!BE20+Berechnung!BI20</f>
        <v/>
      </c>
      <c r="E20" s="24">
        <f>Berechnung!F20+Berechnung!J20+Berechnung!N20+Berechnung!R20+Berechnung!V20+Berechnung!Z20+Berechnung!AD20+Berechnung!AH20+Berechnung!AL20+Berechnung!AP20+Berechnung!AT20+Berechnung!AX20+Berechnung!BB20+Berechnung!BF20+Berechnung!BJ20</f>
        <v/>
      </c>
      <c r="F20" s="24">
        <f>Berechnung!C20</f>
        <v/>
      </c>
      <c r="G20" s="24">
        <f>Berechnung!G20+Berechnung!K20+Berechnung!O20+Berechnung!S20+Berechnung!W20+Berechnung!AA20+Berechnung!AE20+Berechnung!AI20+Berechnung!AM20+Berechnung!AQ20+Berechnung!AU20+Berechnung!AY20+Berechnung!BC20+Berechnung!BG20+Berechnung!BK20</f>
        <v/>
      </c>
      <c r="H20" s="25">
        <f>IFERROR(1-G20/SUM(Schulden!$E$8:$E$22),0)</f>
        <v/>
      </c>
    </row>
    <row r="21">
      <c r="B21" s="23">
        <f>Berechnung!B21</f>
        <v/>
      </c>
      <c r="C21" s="24">
        <f>Berechnung!D21+Berechnung!H21+Berechnung!L21+Berechnung!P21+Berechnung!T21+Berechnung!X21+Berechnung!AB21+Berechnung!AF21+Berechnung!AJ21+Berechnung!AN21+Berechnung!AR21+Berechnung!AV21+Berechnung!AZ21+Berechnung!BD21+Berechnung!BH21</f>
        <v/>
      </c>
      <c r="D21" s="24">
        <f>Berechnung!E21+Berechnung!I21+Berechnung!M21+Berechnung!Q21+Berechnung!U21+Berechnung!Y21+Berechnung!AC21+Berechnung!AG21+Berechnung!AK21+Berechnung!AO21+Berechnung!AS21+Berechnung!AW21+Berechnung!BA21+Berechnung!BE21+Berechnung!BI21</f>
        <v/>
      </c>
      <c r="E21" s="24">
        <f>Berechnung!F21+Berechnung!J21+Berechnung!N21+Berechnung!R21+Berechnung!V21+Berechnung!Z21+Berechnung!AD21+Berechnung!AH21+Berechnung!AL21+Berechnung!AP21+Berechnung!AT21+Berechnung!AX21+Berechnung!BB21+Berechnung!BF21+Berechnung!BJ21</f>
        <v/>
      </c>
      <c r="F21" s="24">
        <f>Berechnung!C21</f>
        <v/>
      </c>
      <c r="G21" s="24">
        <f>Berechnung!G21+Berechnung!K21+Berechnung!O21+Berechnung!S21+Berechnung!W21+Berechnung!AA21+Berechnung!AE21+Berechnung!AI21+Berechnung!AM21+Berechnung!AQ21+Berechnung!AU21+Berechnung!AY21+Berechnung!BC21+Berechnung!BG21+Berechnung!BK21</f>
        <v/>
      </c>
      <c r="H21" s="25">
        <f>IFERROR(1-G21/SUM(Schulden!$E$8:$E$22),0)</f>
        <v/>
      </c>
    </row>
    <row r="22">
      <c r="B22" s="23">
        <f>Berechnung!B22</f>
        <v/>
      </c>
      <c r="C22" s="24">
        <f>Berechnung!D22+Berechnung!H22+Berechnung!L22+Berechnung!P22+Berechnung!T22+Berechnung!X22+Berechnung!AB22+Berechnung!AF22+Berechnung!AJ22+Berechnung!AN22+Berechnung!AR22+Berechnung!AV22+Berechnung!AZ22+Berechnung!BD22+Berechnung!BH22</f>
        <v/>
      </c>
      <c r="D22" s="24">
        <f>Berechnung!E22+Berechnung!I22+Berechnung!M22+Berechnung!Q22+Berechnung!U22+Berechnung!Y22+Berechnung!AC22+Berechnung!AG22+Berechnung!AK22+Berechnung!AO22+Berechnung!AS22+Berechnung!AW22+Berechnung!BA22+Berechnung!BE22+Berechnung!BI22</f>
        <v/>
      </c>
      <c r="E22" s="24">
        <f>Berechnung!F22+Berechnung!J22+Berechnung!N22+Berechnung!R22+Berechnung!V22+Berechnung!Z22+Berechnung!AD22+Berechnung!AH22+Berechnung!AL22+Berechnung!AP22+Berechnung!AT22+Berechnung!AX22+Berechnung!BB22+Berechnung!BF22+Berechnung!BJ22</f>
        <v/>
      </c>
      <c r="F22" s="24">
        <f>Berechnung!C22</f>
        <v/>
      </c>
      <c r="G22" s="24">
        <f>Berechnung!G22+Berechnung!K22+Berechnung!O22+Berechnung!S22+Berechnung!W22+Berechnung!AA22+Berechnung!AE22+Berechnung!AI22+Berechnung!AM22+Berechnung!AQ22+Berechnung!AU22+Berechnung!AY22+Berechnung!BC22+Berechnung!BG22+Berechnung!BK22</f>
        <v/>
      </c>
      <c r="H22" s="25">
        <f>IFERROR(1-G22/SUM(Schulden!$E$8:$E$22),0)</f>
        <v/>
      </c>
    </row>
    <row r="23">
      <c r="B23" s="23">
        <f>Berechnung!B23</f>
        <v/>
      </c>
      <c r="C23" s="24">
        <f>Berechnung!D23+Berechnung!H23+Berechnung!L23+Berechnung!P23+Berechnung!T23+Berechnung!X23+Berechnung!AB23+Berechnung!AF23+Berechnung!AJ23+Berechnung!AN23+Berechnung!AR23+Berechnung!AV23+Berechnung!AZ23+Berechnung!BD23+Berechnung!BH23</f>
        <v/>
      </c>
      <c r="D23" s="24">
        <f>Berechnung!E23+Berechnung!I23+Berechnung!M23+Berechnung!Q23+Berechnung!U23+Berechnung!Y23+Berechnung!AC23+Berechnung!AG23+Berechnung!AK23+Berechnung!AO23+Berechnung!AS23+Berechnung!AW23+Berechnung!BA23+Berechnung!BE23+Berechnung!BI23</f>
        <v/>
      </c>
      <c r="E23" s="24">
        <f>Berechnung!F23+Berechnung!J23+Berechnung!N23+Berechnung!R23+Berechnung!V23+Berechnung!Z23+Berechnung!AD23+Berechnung!AH23+Berechnung!AL23+Berechnung!AP23+Berechnung!AT23+Berechnung!AX23+Berechnung!BB23+Berechnung!BF23+Berechnung!BJ23</f>
        <v/>
      </c>
      <c r="F23" s="24">
        <f>Berechnung!C23</f>
        <v/>
      </c>
      <c r="G23" s="24">
        <f>Berechnung!G23+Berechnung!K23+Berechnung!O23+Berechnung!S23+Berechnung!W23+Berechnung!AA23+Berechnung!AE23+Berechnung!AI23+Berechnung!AM23+Berechnung!AQ23+Berechnung!AU23+Berechnung!AY23+Berechnung!BC23+Berechnung!BG23+Berechnung!BK23</f>
        <v/>
      </c>
      <c r="H23" s="25">
        <f>IFERROR(1-G23/SUM(Schulden!$E$8:$E$22),0)</f>
        <v/>
      </c>
    </row>
    <row r="24">
      <c r="B24" s="23">
        <f>Berechnung!B24</f>
        <v/>
      </c>
      <c r="C24" s="24">
        <f>Berechnung!D24+Berechnung!H24+Berechnung!L24+Berechnung!P24+Berechnung!T24+Berechnung!X24+Berechnung!AB24+Berechnung!AF24+Berechnung!AJ24+Berechnung!AN24+Berechnung!AR24+Berechnung!AV24+Berechnung!AZ24+Berechnung!BD24+Berechnung!BH24</f>
        <v/>
      </c>
      <c r="D24" s="24">
        <f>Berechnung!E24+Berechnung!I24+Berechnung!M24+Berechnung!Q24+Berechnung!U24+Berechnung!Y24+Berechnung!AC24+Berechnung!AG24+Berechnung!AK24+Berechnung!AO24+Berechnung!AS24+Berechnung!AW24+Berechnung!BA24+Berechnung!BE24+Berechnung!BI24</f>
        <v/>
      </c>
      <c r="E24" s="24">
        <f>Berechnung!F24+Berechnung!J24+Berechnung!N24+Berechnung!R24+Berechnung!V24+Berechnung!Z24+Berechnung!AD24+Berechnung!AH24+Berechnung!AL24+Berechnung!AP24+Berechnung!AT24+Berechnung!AX24+Berechnung!BB24+Berechnung!BF24+Berechnung!BJ24</f>
        <v/>
      </c>
      <c r="F24" s="24">
        <f>Berechnung!C24</f>
        <v/>
      </c>
      <c r="G24" s="24">
        <f>Berechnung!G24+Berechnung!K24+Berechnung!O24+Berechnung!S24+Berechnung!W24+Berechnung!AA24+Berechnung!AE24+Berechnung!AI24+Berechnung!AM24+Berechnung!AQ24+Berechnung!AU24+Berechnung!AY24+Berechnung!BC24+Berechnung!BG24+Berechnung!BK24</f>
        <v/>
      </c>
      <c r="H24" s="25">
        <f>IFERROR(1-G24/SUM(Schulden!$E$8:$E$22),0)</f>
        <v/>
      </c>
    </row>
    <row r="25">
      <c r="B25" s="23">
        <f>Berechnung!B25</f>
        <v/>
      </c>
      <c r="C25" s="24">
        <f>Berechnung!D25+Berechnung!H25+Berechnung!L25+Berechnung!P25+Berechnung!T25+Berechnung!X25+Berechnung!AB25+Berechnung!AF25+Berechnung!AJ25+Berechnung!AN25+Berechnung!AR25+Berechnung!AV25+Berechnung!AZ25+Berechnung!BD25+Berechnung!BH25</f>
        <v/>
      </c>
      <c r="D25" s="24">
        <f>Berechnung!E25+Berechnung!I25+Berechnung!M25+Berechnung!Q25+Berechnung!U25+Berechnung!Y25+Berechnung!AC25+Berechnung!AG25+Berechnung!AK25+Berechnung!AO25+Berechnung!AS25+Berechnung!AW25+Berechnung!BA25+Berechnung!BE25+Berechnung!BI25</f>
        <v/>
      </c>
      <c r="E25" s="24">
        <f>Berechnung!F25+Berechnung!J25+Berechnung!N25+Berechnung!R25+Berechnung!V25+Berechnung!Z25+Berechnung!AD25+Berechnung!AH25+Berechnung!AL25+Berechnung!AP25+Berechnung!AT25+Berechnung!AX25+Berechnung!BB25+Berechnung!BF25+Berechnung!BJ25</f>
        <v/>
      </c>
      <c r="F25" s="24">
        <f>Berechnung!C25</f>
        <v/>
      </c>
      <c r="G25" s="24">
        <f>Berechnung!G25+Berechnung!K25+Berechnung!O25+Berechnung!S25+Berechnung!W25+Berechnung!AA25+Berechnung!AE25+Berechnung!AI25+Berechnung!AM25+Berechnung!AQ25+Berechnung!AU25+Berechnung!AY25+Berechnung!BC25+Berechnung!BG25+Berechnung!BK25</f>
        <v/>
      </c>
      <c r="H25" s="25">
        <f>IFERROR(1-G25/SUM(Schulden!$E$8:$E$22),0)</f>
        <v/>
      </c>
    </row>
    <row r="26">
      <c r="B26" s="23">
        <f>Berechnung!B26</f>
        <v/>
      </c>
      <c r="C26" s="24">
        <f>Berechnung!D26+Berechnung!H26+Berechnung!L26+Berechnung!P26+Berechnung!T26+Berechnung!X26+Berechnung!AB26+Berechnung!AF26+Berechnung!AJ26+Berechnung!AN26+Berechnung!AR26+Berechnung!AV26+Berechnung!AZ26+Berechnung!BD26+Berechnung!BH26</f>
        <v/>
      </c>
      <c r="D26" s="24">
        <f>Berechnung!E26+Berechnung!I26+Berechnung!M26+Berechnung!Q26+Berechnung!U26+Berechnung!Y26+Berechnung!AC26+Berechnung!AG26+Berechnung!AK26+Berechnung!AO26+Berechnung!AS26+Berechnung!AW26+Berechnung!BA26+Berechnung!BE26+Berechnung!BI26</f>
        <v/>
      </c>
      <c r="E26" s="24">
        <f>Berechnung!F26+Berechnung!J26+Berechnung!N26+Berechnung!R26+Berechnung!V26+Berechnung!Z26+Berechnung!AD26+Berechnung!AH26+Berechnung!AL26+Berechnung!AP26+Berechnung!AT26+Berechnung!AX26+Berechnung!BB26+Berechnung!BF26+Berechnung!BJ26</f>
        <v/>
      </c>
      <c r="F26" s="24">
        <f>Berechnung!C26</f>
        <v/>
      </c>
      <c r="G26" s="24">
        <f>Berechnung!G26+Berechnung!K26+Berechnung!O26+Berechnung!S26+Berechnung!W26+Berechnung!AA26+Berechnung!AE26+Berechnung!AI26+Berechnung!AM26+Berechnung!AQ26+Berechnung!AU26+Berechnung!AY26+Berechnung!BC26+Berechnung!BG26+Berechnung!BK26</f>
        <v/>
      </c>
      <c r="H26" s="25">
        <f>IFERROR(1-G26/SUM(Schulden!$E$8:$E$22),0)</f>
        <v/>
      </c>
    </row>
    <row r="27">
      <c r="B27" s="23">
        <f>Berechnung!B27</f>
        <v/>
      </c>
      <c r="C27" s="24">
        <f>Berechnung!D27+Berechnung!H27+Berechnung!L27+Berechnung!P27+Berechnung!T27+Berechnung!X27+Berechnung!AB27+Berechnung!AF27+Berechnung!AJ27+Berechnung!AN27+Berechnung!AR27+Berechnung!AV27+Berechnung!AZ27+Berechnung!BD27+Berechnung!BH27</f>
        <v/>
      </c>
      <c r="D27" s="24">
        <f>Berechnung!E27+Berechnung!I27+Berechnung!M27+Berechnung!Q27+Berechnung!U27+Berechnung!Y27+Berechnung!AC27+Berechnung!AG27+Berechnung!AK27+Berechnung!AO27+Berechnung!AS27+Berechnung!AW27+Berechnung!BA27+Berechnung!BE27+Berechnung!BI27</f>
        <v/>
      </c>
      <c r="E27" s="24">
        <f>Berechnung!F27+Berechnung!J27+Berechnung!N27+Berechnung!R27+Berechnung!V27+Berechnung!Z27+Berechnung!AD27+Berechnung!AH27+Berechnung!AL27+Berechnung!AP27+Berechnung!AT27+Berechnung!AX27+Berechnung!BB27+Berechnung!BF27+Berechnung!BJ27</f>
        <v/>
      </c>
      <c r="F27" s="24">
        <f>Berechnung!C27</f>
        <v/>
      </c>
      <c r="G27" s="24">
        <f>Berechnung!G27+Berechnung!K27+Berechnung!O27+Berechnung!S27+Berechnung!W27+Berechnung!AA27+Berechnung!AE27+Berechnung!AI27+Berechnung!AM27+Berechnung!AQ27+Berechnung!AU27+Berechnung!AY27+Berechnung!BC27+Berechnung!BG27+Berechnung!BK27</f>
        <v/>
      </c>
      <c r="H27" s="25">
        <f>IFERROR(1-G27/SUM(Schulden!$E$8:$E$22),0)</f>
        <v/>
      </c>
    </row>
    <row r="28">
      <c r="B28" s="23">
        <f>Berechnung!B28</f>
        <v/>
      </c>
      <c r="C28" s="24">
        <f>Berechnung!D28+Berechnung!H28+Berechnung!L28+Berechnung!P28+Berechnung!T28+Berechnung!X28+Berechnung!AB28+Berechnung!AF28+Berechnung!AJ28+Berechnung!AN28+Berechnung!AR28+Berechnung!AV28+Berechnung!AZ28+Berechnung!BD28+Berechnung!BH28</f>
        <v/>
      </c>
      <c r="D28" s="24">
        <f>Berechnung!E28+Berechnung!I28+Berechnung!M28+Berechnung!Q28+Berechnung!U28+Berechnung!Y28+Berechnung!AC28+Berechnung!AG28+Berechnung!AK28+Berechnung!AO28+Berechnung!AS28+Berechnung!AW28+Berechnung!BA28+Berechnung!BE28+Berechnung!BI28</f>
        <v/>
      </c>
      <c r="E28" s="24">
        <f>Berechnung!F28+Berechnung!J28+Berechnung!N28+Berechnung!R28+Berechnung!V28+Berechnung!Z28+Berechnung!AD28+Berechnung!AH28+Berechnung!AL28+Berechnung!AP28+Berechnung!AT28+Berechnung!AX28+Berechnung!BB28+Berechnung!BF28+Berechnung!BJ28</f>
        <v/>
      </c>
      <c r="F28" s="24">
        <f>Berechnung!C28</f>
        <v/>
      </c>
      <c r="G28" s="24">
        <f>Berechnung!G28+Berechnung!K28+Berechnung!O28+Berechnung!S28+Berechnung!W28+Berechnung!AA28+Berechnung!AE28+Berechnung!AI28+Berechnung!AM28+Berechnung!AQ28+Berechnung!AU28+Berechnung!AY28+Berechnung!BC28+Berechnung!BG28+Berechnung!BK28</f>
        <v/>
      </c>
      <c r="H28" s="25">
        <f>IFERROR(1-G28/SUM(Schulden!$E$8:$E$22),0)</f>
        <v/>
      </c>
    </row>
    <row r="29">
      <c r="B29" s="23">
        <f>Berechnung!B29</f>
        <v/>
      </c>
      <c r="C29" s="24">
        <f>Berechnung!D29+Berechnung!H29+Berechnung!L29+Berechnung!P29+Berechnung!T29+Berechnung!X29+Berechnung!AB29+Berechnung!AF29+Berechnung!AJ29+Berechnung!AN29+Berechnung!AR29+Berechnung!AV29+Berechnung!AZ29+Berechnung!BD29+Berechnung!BH29</f>
        <v/>
      </c>
      <c r="D29" s="24">
        <f>Berechnung!E29+Berechnung!I29+Berechnung!M29+Berechnung!Q29+Berechnung!U29+Berechnung!Y29+Berechnung!AC29+Berechnung!AG29+Berechnung!AK29+Berechnung!AO29+Berechnung!AS29+Berechnung!AW29+Berechnung!BA29+Berechnung!BE29+Berechnung!BI29</f>
        <v/>
      </c>
      <c r="E29" s="24">
        <f>Berechnung!F29+Berechnung!J29+Berechnung!N29+Berechnung!R29+Berechnung!V29+Berechnung!Z29+Berechnung!AD29+Berechnung!AH29+Berechnung!AL29+Berechnung!AP29+Berechnung!AT29+Berechnung!AX29+Berechnung!BB29+Berechnung!BF29+Berechnung!BJ29</f>
        <v/>
      </c>
      <c r="F29" s="24">
        <f>Berechnung!C29</f>
        <v/>
      </c>
      <c r="G29" s="24">
        <f>Berechnung!G29+Berechnung!K29+Berechnung!O29+Berechnung!S29+Berechnung!W29+Berechnung!AA29+Berechnung!AE29+Berechnung!AI29+Berechnung!AM29+Berechnung!AQ29+Berechnung!AU29+Berechnung!AY29+Berechnung!BC29+Berechnung!BG29+Berechnung!BK29</f>
        <v/>
      </c>
      <c r="H29" s="25">
        <f>IFERROR(1-G29/SUM(Schulden!$E$8:$E$22),0)</f>
        <v/>
      </c>
    </row>
    <row r="30">
      <c r="B30" s="23">
        <f>Berechnung!B30</f>
        <v/>
      </c>
      <c r="C30" s="24">
        <f>Berechnung!D30+Berechnung!H30+Berechnung!L30+Berechnung!P30+Berechnung!T30+Berechnung!X30+Berechnung!AB30+Berechnung!AF30+Berechnung!AJ30+Berechnung!AN30+Berechnung!AR30+Berechnung!AV30+Berechnung!AZ30+Berechnung!BD30+Berechnung!BH30</f>
        <v/>
      </c>
      <c r="D30" s="24">
        <f>Berechnung!E30+Berechnung!I30+Berechnung!M30+Berechnung!Q30+Berechnung!U30+Berechnung!Y30+Berechnung!AC30+Berechnung!AG30+Berechnung!AK30+Berechnung!AO30+Berechnung!AS30+Berechnung!AW30+Berechnung!BA30+Berechnung!BE30+Berechnung!BI30</f>
        <v/>
      </c>
      <c r="E30" s="24">
        <f>Berechnung!F30+Berechnung!J30+Berechnung!N30+Berechnung!R30+Berechnung!V30+Berechnung!Z30+Berechnung!AD30+Berechnung!AH30+Berechnung!AL30+Berechnung!AP30+Berechnung!AT30+Berechnung!AX30+Berechnung!BB30+Berechnung!BF30+Berechnung!BJ30</f>
        <v/>
      </c>
      <c r="F30" s="24">
        <f>Berechnung!C30</f>
        <v/>
      </c>
      <c r="G30" s="24">
        <f>Berechnung!G30+Berechnung!K30+Berechnung!O30+Berechnung!S30+Berechnung!W30+Berechnung!AA30+Berechnung!AE30+Berechnung!AI30+Berechnung!AM30+Berechnung!AQ30+Berechnung!AU30+Berechnung!AY30+Berechnung!BC30+Berechnung!BG30+Berechnung!BK30</f>
        <v/>
      </c>
      <c r="H30" s="25">
        <f>IFERROR(1-G30/SUM(Schulden!$E$8:$E$22),0)</f>
        <v/>
      </c>
    </row>
    <row r="31">
      <c r="B31" s="23">
        <f>Berechnung!B31</f>
        <v/>
      </c>
      <c r="C31" s="24">
        <f>Berechnung!D31+Berechnung!H31+Berechnung!L31+Berechnung!P31+Berechnung!T31+Berechnung!X31+Berechnung!AB31+Berechnung!AF31+Berechnung!AJ31+Berechnung!AN31+Berechnung!AR31+Berechnung!AV31+Berechnung!AZ31+Berechnung!BD31+Berechnung!BH31</f>
        <v/>
      </c>
      <c r="D31" s="24">
        <f>Berechnung!E31+Berechnung!I31+Berechnung!M31+Berechnung!Q31+Berechnung!U31+Berechnung!Y31+Berechnung!AC31+Berechnung!AG31+Berechnung!AK31+Berechnung!AO31+Berechnung!AS31+Berechnung!AW31+Berechnung!BA31+Berechnung!BE31+Berechnung!BI31</f>
        <v/>
      </c>
      <c r="E31" s="24">
        <f>Berechnung!F31+Berechnung!J31+Berechnung!N31+Berechnung!R31+Berechnung!V31+Berechnung!Z31+Berechnung!AD31+Berechnung!AH31+Berechnung!AL31+Berechnung!AP31+Berechnung!AT31+Berechnung!AX31+Berechnung!BB31+Berechnung!BF31+Berechnung!BJ31</f>
        <v/>
      </c>
      <c r="F31" s="24">
        <f>Berechnung!C31</f>
        <v/>
      </c>
      <c r="G31" s="24">
        <f>Berechnung!G31+Berechnung!K31+Berechnung!O31+Berechnung!S31+Berechnung!W31+Berechnung!AA31+Berechnung!AE31+Berechnung!AI31+Berechnung!AM31+Berechnung!AQ31+Berechnung!AU31+Berechnung!AY31+Berechnung!BC31+Berechnung!BG31+Berechnung!BK31</f>
        <v/>
      </c>
      <c r="H31" s="25">
        <f>IFERROR(1-G31/SUM(Schulden!$E$8:$E$22),0)</f>
        <v/>
      </c>
    </row>
    <row r="32">
      <c r="B32" s="23">
        <f>Berechnung!B32</f>
        <v/>
      </c>
      <c r="C32" s="24">
        <f>Berechnung!D32+Berechnung!H32+Berechnung!L32+Berechnung!P32+Berechnung!T32+Berechnung!X32+Berechnung!AB32+Berechnung!AF32+Berechnung!AJ32+Berechnung!AN32+Berechnung!AR32+Berechnung!AV32+Berechnung!AZ32+Berechnung!BD32+Berechnung!BH32</f>
        <v/>
      </c>
      <c r="D32" s="24">
        <f>Berechnung!E32+Berechnung!I32+Berechnung!M32+Berechnung!Q32+Berechnung!U32+Berechnung!Y32+Berechnung!AC32+Berechnung!AG32+Berechnung!AK32+Berechnung!AO32+Berechnung!AS32+Berechnung!AW32+Berechnung!BA32+Berechnung!BE32+Berechnung!BI32</f>
        <v/>
      </c>
      <c r="E32" s="24">
        <f>Berechnung!F32+Berechnung!J32+Berechnung!N32+Berechnung!R32+Berechnung!V32+Berechnung!Z32+Berechnung!AD32+Berechnung!AH32+Berechnung!AL32+Berechnung!AP32+Berechnung!AT32+Berechnung!AX32+Berechnung!BB32+Berechnung!BF32+Berechnung!BJ32</f>
        <v/>
      </c>
      <c r="F32" s="24">
        <f>Berechnung!C32</f>
        <v/>
      </c>
      <c r="G32" s="24">
        <f>Berechnung!G32+Berechnung!K32+Berechnung!O32+Berechnung!S32+Berechnung!W32+Berechnung!AA32+Berechnung!AE32+Berechnung!AI32+Berechnung!AM32+Berechnung!AQ32+Berechnung!AU32+Berechnung!AY32+Berechnung!BC32+Berechnung!BG32+Berechnung!BK32</f>
        <v/>
      </c>
      <c r="H32" s="25">
        <f>IFERROR(1-G32/SUM(Schulden!$E$8:$E$22),0)</f>
        <v/>
      </c>
    </row>
    <row r="33">
      <c r="B33" s="23">
        <f>Berechnung!B33</f>
        <v/>
      </c>
      <c r="C33" s="24">
        <f>Berechnung!D33+Berechnung!H33+Berechnung!L33+Berechnung!P33+Berechnung!T33+Berechnung!X33+Berechnung!AB33+Berechnung!AF33+Berechnung!AJ33+Berechnung!AN33+Berechnung!AR33+Berechnung!AV33+Berechnung!AZ33+Berechnung!BD33+Berechnung!BH33</f>
        <v/>
      </c>
      <c r="D33" s="24">
        <f>Berechnung!E33+Berechnung!I33+Berechnung!M33+Berechnung!Q33+Berechnung!U33+Berechnung!Y33+Berechnung!AC33+Berechnung!AG33+Berechnung!AK33+Berechnung!AO33+Berechnung!AS33+Berechnung!AW33+Berechnung!BA33+Berechnung!BE33+Berechnung!BI33</f>
        <v/>
      </c>
      <c r="E33" s="24">
        <f>Berechnung!F33+Berechnung!J33+Berechnung!N33+Berechnung!R33+Berechnung!V33+Berechnung!Z33+Berechnung!AD33+Berechnung!AH33+Berechnung!AL33+Berechnung!AP33+Berechnung!AT33+Berechnung!AX33+Berechnung!BB33+Berechnung!BF33+Berechnung!BJ33</f>
        <v/>
      </c>
      <c r="F33" s="24">
        <f>Berechnung!C33</f>
        <v/>
      </c>
      <c r="G33" s="24">
        <f>Berechnung!G33+Berechnung!K33+Berechnung!O33+Berechnung!S33+Berechnung!W33+Berechnung!AA33+Berechnung!AE33+Berechnung!AI33+Berechnung!AM33+Berechnung!AQ33+Berechnung!AU33+Berechnung!AY33+Berechnung!BC33+Berechnung!BG33+Berechnung!BK33</f>
        <v/>
      </c>
      <c r="H33" s="25">
        <f>IFERROR(1-G33/SUM(Schulden!$E$8:$E$22),0)</f>
        <v/>
      </c>
    </row>
    <row r="34">
      <c r="B34" s="23">
        <f>Berechnung!B34</f>
        <v/>
      </c>
      <c r="C34" s="24">
        <f>Berechnung!D34+Berechnung!H34+Berechnung!L34+Berechnung!P34+Berechnung!T34+Berechnung!X34+Berechnung!AB34+Berechnung!AF34+Berechnung!AJ34+Berechnung!AN34+Berechnung!AR34+Berechnung!AV34+Berechnung!AZ34+Berechnung!BD34+Berechnung!BH34</f>
        <v/>
      </c>
      <c r="D34" s="24">
        <f>Berechnung!E34+Berechnung!I34+Berechnung!M34+Berechnung!Q34+Berechnung!U34+Berechnung!Y34+Berechnung!AC34+Berechnung!AG34+Berechnung!AK34+Berechnung!AO34+Berechnung!AS34+Berechnung!AW34+Berechnung!BA34+Berechnung!BE34+Berechnung!BI34</f>
        <v/>
      </c>
      <c r="E34" s="24">
        <f>Berechnung!F34+Berechnung!J34+Berechnung!N34+Berechnung!R34+Berechnung!V34+Berechnung!Z34+Berechnung!AD34+Berechnung!AH34+Berechnung!AL34+Berechnung!AP34+Berechnung!AT34+Berechnung!AX34+Berechnung!BB34+Berechnung!BF34+Berechnung!BJ34</f>
        <v/>
      </c>
      <c r="F34" s="24">
        <f>Berechnung!C34</f>
        <v/>
      </c>
      <c r="G34" s="24">
        <f>Berechnung!G34+Berechnung!K34+Berechnung!O34+Berechnung!S34+Berechnung!W34+Berechnung!AA34+Berechnung!AE34+Berechnung!AI34+Berechnung!AM34+Berechnung!AQ34+Berechnung!AU34+Berechnung!AY34+Berechnung!BC34+Berechnung!BG34+Berechnung!BK34</f>
        <v/>
      </c>
      <c r="H34" s="25">
        <f>IFERROR(1-G34/SUM(Schulden!$E$8:$E$22),0)</f>
        <v/>
      </c>
    </row>
    <row r="35">
      <c r="B35" s="23">
        <f>Berechnung!B35</f>
        <v/>
      </c>
      <c r="C35" s="24">
        <f>Berechnung!D35+Berechnung!H35+Berechnung!L35+Berechnung!P35+Berechnung!T35+Berechnung!X35+Berechnung!AB35+Berechnung!AF35+Berechnung!AJ35+Berechnung!AN35+Berechnung!AR35+Berechnung!AV35+Berechnung!AZ35+Berechnung!BD35+Berechnung!BH35</f>
        <v/>
      </c>
      <c r="D35" s="24">
        <f>Berechnung!E35+Berechnung!I35+Berechnung!M35+Berechnung!Q35+Berechnung!U35+Berechnung!Y35+Berechnung!AC35+Berechnung!AG35+Berechnung!AK35+Berechnung!AO35+Berechnung!AS35+Berechnung!AW35+Berechnung!BA35+Berechnung!BE35+Berechnung!BI35</f>
        <v/>
      </c>
      <c r="E35" s="24">
        <f>Berechnung!F35+Berechnung!J35+Berechnung!N35+Berechnung!R35+Berechnung!V35+Berechnung!Z35+Berechnung!AD35+Berechnung!AH35+Berechnung!AL35+Berechnung!AP35+Berechnung!AT35+Berechnung!AX35+Berechnung!BB35+Berechnung!BF35+Berechnung!BJ35</f>
        <v/>
      </c>
      <c r="F35" s="24">
        <f>Berechnung!C35</f>
        <v/>
      </c>
      <c r="G35" s="24">
        <f>Berechnung!G35+Berechnung!K35+Berechnung!O35+Berechnung!S35+Berechnung!W35+Berechnung!AA35+Berechnung!AE35+Berechnung!AI35+Berechnung!AM35+Berechnung!AQ35+Berechnung!AU35+Berechnung!AY35+Berechnung!BC35+Berechnung!BG35+Berechnung!BK35</f>
        <v/>
      </c>
      <c r="H35" s="25">
        <f>IFERROR(1-G35/SUM(Schulden!$E$8:$E$22),0)</f>
        <v/>
      </c>
    </row>
    <row r="36">
      <c r="B36" s="23">
        <f>Berechnung!B36</f>
        <v/>
      </c>
      <c r="C36" s="24">
        <f>Berechnung!D36+Berechnung!H36+Berechnung!L36+Berechnung!P36+Berechnung!T36+Berechnung!X36+Berechnung!AB36+Berechnung!AF36+Berechnung!AJ36+Berechnung!AN36+Berechnung!AR36+Berechnung!AV36+Berechnung!AZ36+Berechnung!BD36+Berechnung!BH36</f>
        <v/>
      </c>
      <c r="D36" s="24">
        <f>Berechnung!E36+Berechnung!I36+Berechnung!M36+Berechnung!Q36+Berechnung!U36+Berechnung!Y36+Berechnung!AC36+Berechnung!AG36+Berechnung!AK36+Berechnung!AO36+Berechnung!AS36+Berechnung!AW36+Berechnung!BA36+Berechnung!BE36+Berechnung!BI36</f>
        <v/>
      </c>
      <c r="E36" s="24">
        <f>Berechnung!F36+Berechnung!J36+Berechnung!N36+Berechnung!R36+Berechnung!V36+Berechnung!Z36+Berechnung!AD36+Berechnung!AH36+Berechnung!AL36+Berechnung!AP36+Berechnung!AT36+Berechnung!AX36+Berechnung!BB36+Berechnung!BF36+Berechnung!BJ36</f>
        <v/>
      </c>
      <c r="F36" s="24">
        <f>Berechnung!C36</f>
        <v/>
      </c>
      <c r="G36" s="24">
        <f>Berechnung!G36+Berechnung!K36+Berechnung!O36+Berechnung!S36+Berechnung!W36+Berechnung!AA36+Berechnung!AE36+Berechnung!AI36+Berechnung!AM36+Berechnung!AQ36+Berechnung!AU36+Berechnung!AY36+Berechnung!BC36+Berechnung!BG36+Berechnung!BK36</f>
        <v/>
      </c>
      <c r="H36" s="25">
        <f>IFERROR(1-G36/SUM(Schulden!$E$8:$E$22),0)</f>
        <v/>
      </c>
    </row>
    <row r="37">
      <c r="B37" s="23">
        <f>Berechnung!B37</f>
        <v/>
      </c>
      <c r="C37" s="24">
        <f>Berechnung!D37+Berechnung!H37+Berechnung!L37+Berechnung!P37+Berechnung!T37+Berechnung!X37+Berechnung!AB37+Berechnung!AF37+Berechnung!AJ37+Berechnung!AN37+Berechnung!AR37+Berechnung!AV37+Berechnung!AZ37+Berechnung!BD37+Berechnung!BH37</f>
        <v/>
      </c>
      <c r="D37" s="24">
        <f>Berechnung!E37+Berechnung!I37+Berechnung!M37+Berechnung!Q37+Berechnung!U37+Berechnung!Y37+Berechnung!AC37+Berechnung!AG37+Berechnung!AK37+Berechnung!AO37+Berechnung!AS37+Berechnung!AW37+Berechnung!BA37+Berechnung!BE37+Berechnung!BI37</f>
        <v/>
      </c>
      <c r="E37" s="24">
        <f>Berechnung!F37+Berechnung!J37+Berechnung!N37+Berechnung!R37+Berechnung!V37+Berechnung!Z37+Berechnung!AD37+Berechnung!AH37+Berechnung!AL37+Berechnung!AP37+Berechnung!AT37+Berechnung!AX37+Berechnung!BB37+Berechnung!BF37+Berechnung!BJ37</f>
        <v/>
      </c>
      <c r="F37" s="24">
        <f>Berechnung!C37</f>
        <v/>
      </c>
      <c r="G37" s="24">
        <f>Berechnung!G37+Berechnung!K37+Berechnung!O37+Berechnung!S37+Berechnung!W37+Berechnung!AA37+Berechnung!AE37+Berechnung!AI37+Berechnung!AM37+Berechnung!AQ37+Berechnung!AU37+Berechnung!AY37+Berechnung!BC37+Berechnung!BG37+Berechnung!BK37</f>
        <v/>
      </c>
      <c r="H37" s="25">
        <f>IFERROR(1-G37/SUM(Schulden!$E$8:$E$22),0)</f>
        <v/>
      </c>
    </row>
    <row r="38">
      <c r="B38" s="23">
        <f>Berechnung!B38</f>
        <v/>
      </c>
      <c r="C38" s="24">
        <f>Berechnung!D38+Berechnung!H38+Berechnung!L38+Berechnung!P38+Berechnung!T38+Berechnung!X38+Berechnung!AB38+Berechnung!AF38+Berechnung!AJ38+Berechnung!AN38+Berechnung!AR38+Berechnung!AV38+Berechnung!AZ38+Berechnung!BD38+Berechnung!BH38</f>
        <v/>
      </c>
      <c r="D38" s="24">
        <f>Berechnung!E38+Berechnung!I38+Berechnung!M38+Berechnung!Q38+Berechnung!U38+Berechnung!Y38+Berechnung!AC38+Berechnung!AG38+Berechnung!AK38+Berechnung!AO38+Berechnung!AS38+Berechnung!AW38+Berechnung!BA38+Berechnung!BE38+Berechnung!BI38</f>
        <v/>
      </c>
      <c r="E38" s="24">
        <f>Berechnung!F38+Berechnung!J38+Berechnung!N38+Berechnung!R38+Berechnung!V38+Berechnung!Z38+Berechnung!AD38+Berechnung!AH38+Berechnung!AL38+Berechnung!AP38+Berechnung!AT38+Berechnung!AX38+Berechnung!BB38+Berechnung!BF38+Berechnung!BJ38</f>
        <v/>
      </c>
      <c r="F38" s="24">
        <f>Berechnung!C38</f>
        <v/>
      </c>
      <c r="G38" s="24">
        <f>Berechnung!G38+Berechnung!K38+Berechnung!O38+Berechnung!S38+Berechnung!W38+Berechnung!AA38+Berechnung!AE38+Berechnung!AI38+Berechnung!AM38+Berechnung!AQ38+Berechnung!AU38+Berechnung!AY38+Berechnung!BC38+Berechnung!BG38+Berechnung!BK38</f>
        <v/>
      </c>
      <c r="H38" s="25">
        <f>IFERROR(1-G38/SUM(Schulden!$E$8:$E$22),0)</f>
        <v/>
      </c>
    </row>
    <row r="39">
      <c r="B39" s="23">
        <f>Berechnung!B39</f>
        <v/>
      </c>
      <c r="C39" s="24">
        <f>Berechnung!D39+Berechnung!H39+Berechnung!L39+Berechnung!P39+Berechnung!T39+Berechnung!X39+Berechnung!AB39+Berechnung!AF39+Berechnung!AJ39+Berechnung!AN39+Berechnung!AR39+Berechnung!AV39+Berechnung!AZ39+Berechnung!BD39+Berechnung!BH39</f>
        <v/>
      </c>
      <c r="D39" s="24">
        <f>Berechnung!E39+Berechnung!I39+Berechnung!M39+Berechnung!Q39+Berechnung!U39+Berechnung!Y39+Berechnung!AC39+Berechnung!AG39+Berechnung!AK39+Berechnung!AO39+Berechnung!AS39+Berechnung!AW39+Berechnung!BA39+Berechnung!BE39+Berechnung!BI39</f>
        <v/>
      </c>
      <c r="E39" s="24">
        <f>Berechnung!F39+Berechnung!J39+Berechnung!N39+Berechnung!R39+Berechnung!V39+Berechnung!Z39+Berechnung!AD39+Berechnung!AH39+Berechnung!AL39+Berechnung!AP39+Berechnung!AT39+Berechnung!AX39+Berechnung!BB39+Berechnung!BF39+Berechnung!BJ39</f>
        <v/>
      </c>
      <c r="F39" s="24">
        <f>Berechnung!C39</f>
        <v/>
      </c>
      <c r="G39" s="24">
        <f>Berechnung!G39+Berechnung!K39+Berechnung!O39+Berechnung!S39+Berechnung!W39+Berechnung!AA39+Berechnung!AE39+Berechnung!AI39+Berechnung!AM39+Berechnung!AQ39+Berechnung!AU39+Berechnung!AY39+Berechnung!BC39+Berechnung!BG39+Berechnung!BK39</f>
        <v/>
      </c>
      <c r="H39" s="25">
        <f>IFERROR(1-G39/SUM(Schulden!$E$8:$E$22),0)</f>
        <v/>
      </c>
    </row>
    <row r="40">
      <c r="B40" s="23">
        <f>Berechnung!B40</f>
        <v/>
      </c>
      <c r="C40" s="24">
        <f>Berechnung!D40+Berechnung!H40+Berechnung!L40+Berechnung!P40+Berechnung!T40+Berechnung!X40+Berechnung!AB40+Berechnung!AF40+Berechnung!AJ40+Berechnung!AN40+Berechnung!AR40+Berechnung!AV40+Berechnung!AZ40+Berechnung!BD40+Berechnung!BH40</f>
        <v/>
      </c>
      <c r="D40" s="24">
        <f>Berechnung!E40+Berechnung!I40+Berechnung!M40+Berechnung!Q40+Berechnung!U40+Berechnung!Y40+Berechnung!AC40+Berechnung!AG40+Berechnung!AK40+Berechnung!AO40+Berechnung!AS40+Berechnung!AW40+Berechnung!BA40+Berechnung!BE40+Berechnung!BI40</f>
        <v/>
      </c>
      <c r="E40" s="24">
        <f>Berechnung!F40+Berechnung!J40+Berechnung!N40+Berechnung!R40+Berechnung!V40+Berechnung!Z40+Berechnung!AD40+Berechnung!AH40+Berechnung!AL40+Berechnung!AP40+Berechnung!AT40+Berechnung!AX40+Berechnung!BB40+Berechnung!BF40+Berechnung!BJ40</f>
        <v/>
      </c>
      <c r="F40" s="24">
        <f>Berechnung!C40</f>
        <v/>
      </c>
      <c r="G40" s="24">
        <f>Berechnung!G40+Berechnung!K40+Berechnung!O40+Berechnung!S40+Berechnung!W40+Berechnung!AA40+Berechnung!AE40+Berechnung!AI40+Berechnung!AM40+Berechnung!AQ40+Berechnung!AU40+Berechnung!AY40+Berechnung!BC40+Berechnung!BG40+Berechnung!BK40</f>
        <v/>
      </c>
      <c r="H40" s="25">
        <f>IFERROR(1-G40/SUM(Schulden!$E$8:$E$22),0)</f>
        <v/>
      </c>
    </row>
    <row r="41">
      <c r="B41" s="23">
        <f>Berechnung!B41</f>
        <v/>
      </c>
      <c r="C41" s="24">
        <f>Berechnung!D41+Berechnung!H41+Berechnung!L41+Berechnung!P41+Berechnung!T41+Berechnung!X41+Berechnung!AB41+Berechnung!AF41+Berechnung!AJ41+Berechnung!AN41+Berechnung!AR41+Berechnung!AV41+Berechnung!AZ41+Berechnung!BD41+Berechnung!BH41</f>
        <v/>
      </c>
      <c r="D41" s="24">
        <f>Berechnung!E41+Berechnung!I41+Berechnung!M41+Berechnung!Q41+Berechnung!U41+Berechnung!Y41+Berechnung!AC41+Berechnung!AG41+Berechnung!AK41+Berechnung!AO41+Berechnung!AS41+Berechnung!AW41+Berechnung!BA41+Berechnung!BE41+Berechnung!BI41</f>
        <v/>
      </c>
      <c r="E41" s="24">
        <f>Berechnung!F41+Berechnung!J41+Berechnung!N41+Berechnung!R41+Berechnung!V41+Berechnung!Z41+Berechnung!AD41+Berechnung!AH41+Berechnung!AL41+Berechnung!AP41+Berechnung!AT41+Berechnung!AX41+Berechnung!BB41+Berechnung!BF41+Berechnung!BJ41</f>
        <v/>
      </c>
      <c r="F41" s="24">
        <f>Berechnung!C41</f>
        <v/>
      </c>
      <c r="G41" s="24">
        <f>Berechnung!G41+Berechnung!K41+Berechnung!O41+Berechnung!S41+Berechnung!W41+Berechnung!AA41+Berechnung!AE41+Berechnung!AI41+Berechnung!AM41+Berechnung!AQ41+Berechnung!AU41+Berechnung!AY41+Berechnung!BC41+Berechnung!BG41+Berechnung!BK41</f>
        <v/>
      </c>
      <c r="H41" s="25">
        <f>IFERROR(1-G41/SUM(Schulden!$E$8:$E$22),0)</f>
        <v/>
      </c>
    </row>
    <row r="42">
      <c r="B42" s="23">
        <f>Berechnung!B42</f>
        <v/>
      </c>
      <c r="C42" s="24">
        <f>Berechnung!D42+Berechnung!H42+Berechnung!L42+Berechnung!P42+Berechnung!T42+Berechnung!X42+Berechnung!AB42+Berechnung!AF42+Berechnung!AJ42+Berechnung!AN42+Berechnung!AR42+Berechnung!AV42+Berechnung!AZ42+Berechnung!BD42+Berechnung!BH42</f>
        <v/>
      </c>
      <c r="D42" s="24">
        <f>Berechnung!E42+Berechnung!I42+Berechnung!M42+Berechnung!Q42+Berechnung!U42+Berechnung!Y42+Berechnung!AC42+Berechnung!AG42+Berechnung!AK42+Berechnung!AO42+Berechnung!AS42+Berechnung!AW42+Berechnung!BA42+Berechnung!BE42+Berechnung!BI42</f>
        <v/>
      </c>
      <c r="E42" s="24">
        <f>Berechnung!F42+Berechnung!J42+Berechnung!N42+Berechnung!R42+Berechnung!V42+Berechnung!Z42+Berechnung!AD42+Berechnung!AH42+Berechnung!AL42+Berechnung!AP42+Berechnung!AT42+Berechnung!AX42+Berechnung!BB42+Berechnung!BF42+Berechnung!BJ42</f>
        <v/>
      </c>
      <c r="F42" s="24">
        <f>Berechnung!C42</f>
        <v/>
      </c>
      <c r="G42" s="24">
        <f>Berechnung!G42+Berechnung!K42+Berechnung!O42+Berechnung!S42+Berechnung!W42+Berechnung!AA42+Berechnung!AE42+Berechnung!AI42+Berechnung!AM42+Berechnung!AQ42+Berechnung!AU42+Berechnung!AY42+Berechnung!BC42+Berechnung!BG42+Berechnung!BK42</f>
        <v/>
      </c>
      <c r="H42" s="25">
        <f>IFERROR(1-G42/SUM(Schulden!$E$8:$E$22),0)</f>
        <v/>
      </c>
    </row>
    <row r="43">
      <c r="B43" s="23">
        <f>Berechnung!B43</f>
        <v/>
      </c>
      <c r="C43" s="24">
        <f>Berechnung!D43+Berechnung!H43+Berechnung!L43+Berechnung!P43+Berechnung!T43+Berechnung!X43+Berechnung!AB43+Berechnung!AF43+Berechnung!AJ43+Berechnung!AN43+Berechnung!AR43+Berechnung!AV43+Berechnung!AZ43+Berechnung!BD43+Berechnung!BH43</f>
        <v/>
      </c>
      <c r="D43" s="24">
        <f>Berechnung!E43+Berechnung!I43+Berechnung!M43+Berechnung!Q43+Berechnung!U43+Berechnung!Y43+Berechnung!AC43+Berechnung!AG43+Berechnung!AK43+Berechnung!AO43+Berechnung!AS43+Berechnung!AW43+Berechnung!BA43+Berechnung!BE43+Berechnung!BI43</f>
        <v/>
      </c>
      <c r="E43" s="24">
        <f>Berechnung!F43+Berechnung!J43+Berechnung!N43+Berechnung!R43+Berechnung!V43+Berechnung!Z43+Berechnung!AD43+Berechnung!AH43+Berechnung!AL43+Berechnung!AP43+Berechnung!AT43+Berechnung!AX43+Berechnung!BB43+Berechnung!BF43+Berechnung!BJ43</f>
        <v/>
      </c>
      <c r="F43" s="24">
        <f>Berechnung!C43</f>
        <v/>
      </c>
      <c r="G43" s="24">
        <f>Berechnung!G43+Berechnung!K43+Berechnung!O43+Berechnung!S43+Berechnung!W43+Berechnung!AA43+Berechnung!AE43+Berechnung!AI43+Berechnung!AM43+Berechnung!AQ43+Berechnung!AU43+Berechnung!AY43+Berechnung!BC43+Berechnung!BG43+Berechnung!BK43</f>
        <v/>
      </c>
      <c r="H43" s="25">
        <f>IFERROR(1-G43/SUM(Schulden!$E$8:$E$22),0)</f>
        <v/>
      </c>
    </row>
    <row r="44">
      <c r="B44" s="23">
        <f>Berechnung!B44</f>
        <v/>
      </c>
      <c r="C44" s="24">
        <f>Berechnung!D44+Berechnung!H44+Berechnung!L44+Berechnung!P44+Berechnung!T44+Berechnung!X44+Berechnung!AB44+Berechnung!AF44+Berechnung!AJ44+Berechnung!AN44+Berechnung!AR44+Berechnung!AV44+Berechnung!AZ44+Berechnung!BD44+Berechnung!BH44</f>
        <v/>
      </c>
      <c r="D44" s="24">
        <f>Berechnung!E44+Berechnung!I44+Berechnung!M44+Berechnung!Q44+Berechnung!U44+Berechnung!Y44+Berechnung!AC44+Berechnung!AG44+Berechnung!AK44+Berechnung!AO44+Berechnung!AS44+Berechnung!AW44+Berechnung!BA44+Berechnung!BE44+Berechnung!BI44</f>
        <v/>
      </c>
      <c r="E44" s="24">
        <f>Berechnung!F44+Berechnung!J44+Berechnung!N44+Berechnung!R44+Berechnung!V44+Berechnung!Z44+Berechnung!AD44+Berechnung!AH44+Berechnung!AL44+Berechnung!AP44+Berechnung!AT44+Berechnung!AX44+Berechnung!BB44+Berechnung!BF44+Berechnung!BJ44</f>
        <v/>
      </c>
      <c r="F44" s="24">
        <f>Berechnung!C44</f>
        <v/>
      </c>
      <c r="G44" s="24">
        <f>Berechnung!G44+Berechnung!K44+Berechnung!O44+Berechnung!S44+Berechnung!W44+Berechnung!AA44+Berechnung!AE44+Berechnung!AI44+Berechnung!AM44+Berechnung!AQ44+Berechnung!AU44+Berechnung!AY44+Berechnung!BC44+Berechnung!BG44+Berechnung!BK44</f>
        <v/>
      </c>
      <c r="H44" s="25">
        <f>IFERROR(1-G44/SUM(Schulden!$E$8:$E$22),0)</f>
        <v/>
      </c>
    </row>
    <row r="45">
      <c r="B45" s="23">
        <f>Berechnung!B45</f>
        <v/>
      </c>
      <c r="C45" s="24">
        <f>Berechnung!D45+Berechnung!H45+Berechnung!L45+Berechnung!P45+Berechnung!T45+Berechnung!X45+Berechnung!AB45+Berechnung!AF45+Berechnung!AJ45+Berechnung!AN45+Berechnung!AR45+Berechnung!AV45+Berechnung!AZ45+Berechnung!BD45+Berechnung!BH45</f>
        <v/>
      </c>
      <c r="D45" s="24">
        <f>Berechnung!E45+Berechnung!I45+Berechnung!M45+Berechnung!Q45+Berechnung!U45+Berechnung!Y45+Berechnung!AC45+Berechnung!AG45+Berechnung!AK45+Berechnung!AO45+Berechnung!AS45+Berechnung!AW45+Berechnung!BA45+Berechnung!BE45+Berechnung!BI45</f>
        <v/>
      </c>
      <c r="E45" s="24">
        <f>Berechnung!F45+Berechnung!J45+Berechnung!N45+Berechnung!R45+Berechnung!V45+Berechnung!Z45+Berechnung!AD45+Berechnung!AH45+Berechnung!AL45+Berechnung!AP45+Berechnung!AT45+Berechnung!AX45+Berechnung!BB45+Berechnung!BF45+Berechnung!BJ45</f>
        <v/>
      </c>
      <c r="F45" s="24">
        <f>Berechnung!C45</f>
        <v/>
      </c>
      <c r="G45" s="24">
        <f>Berechnung!G45+Berechnung!K45+Berechnung!O45+Berechnung!S45+Berechnung!W45+Berechnung!AA45+Berechnung!AE45+Berechnung!AI45+Berechnung!AM45+Berechnung!AQ45+Berechnung!AU45+Berechnung!AY45+Berechnung!BC45+Berechnung!BG45+Berechnung!BK45</f>
        <v/>
      </c>
      <c r="H45" s="25">
        <f>IFERROR(1-G45/SUM(Schulden!$E$8:$E$22),0)</f>
        <v/>
      </c>
    </row>
    <row r="46">
      <c r="B46" s="23">
        <f>Berechnung!B46</f>
        <v/>
      </c>
      <c r="C46" s="24">
        <f>Berechnung!D46+Berechnung!H46+Berechnung!L46+Berechnung!P46+Berechnung!T46+Berechnung!X46+Berechnung!AB46+Berechnung!AF46+Berechnung!AJ46+Berechnung!AN46+Berechnung!AR46+Berechnung!AV46+Berechnung!AZ46+Berechnung!BD46+Berechnung!BH46</f>
        <v/>
      </c>
      <c r="D46" s="24">
        <f>Berechnung!E46+Berechnung!I46+Berechnung!M46+Berechnung!Q46+Berechnung!U46+Berechnung!Y46+Berechnung!AC46+Berechnung!AG46+Berechnung!AK46+Berechnung!AO46+Berechnung!AS46+Berechnung!AW46+Berechnung!BA46+Berechnung!BE46+Berechnung!BI46</f>
        <v/>
      </c>
      <c r="E46" s="24">
        <f>Berechnung!F46+Berechnung!J46+Berechnung!N46+Berechnung!R46+Berechnung!V46+Berechnung!Z46+Berechnung!AD46+Berechnung!AH46+Berechnung!AL46+Berechnung!AP46+Berechnung!AT46+Berechnung!AX46+Berechnung!BB46+Berechnung!BF46+Berechnung!BJ46</f>
        <v/>
      </c>
      <c r="F46" s="24">
        <f>Berechnung!C46</f>
        <v/>
      </c>
      <c r="G46" s="24">
        <f>Berechnung!G46+Berechnung!K46+Berechnung!O46+Berechnung!S46+Berechnung!W46+Berechnung!AA46+Berechnung!AE46+Berechnung!AI46+Berechnung!AM46+Berechnung!AQ46+Berechnung!AU46+Berechnung!AY46+Berechnung!BC46+Berechnung!BG46+Berechnung!BK46</f>
        <v/>
      </c>
      <c r="H46" s="25">
        <f>IFERROR(1-G46/SUM(Schulden!$E$8:$E$22),0)</f>
        <v/>
      </c>
    </row>
    <row r="47">
      <c r="B47" s="23">
        <f>Berechnung!B47</f>
        <v/>
      </c>
      <c r="C47" s="24">
        <f>Berechnung!D47+Berechnung!H47+Berechnung!L47+Berechnung!P47+Berechnung!T47+Berechnung!X47+Berechnung!AB47+Berechnung!AF47+Berechnung!AJ47+Berechnung!AN47+Berechnung!AR47+Berechnung!AV47+Berechnung!AZ47+Berechnung!BD47+Berechnung!BH47</f>
        <v/>
      </c>
      <c r="D47" s="24">
        <f>Berechnung!E47+Berechnung!I47+Berechnung!M47+Berechnung!Q47+Berechnung!U47+Berechnung!Y47+Berechnung!AC47+Berechnung!AG47+Berechnung!AK47+Berechnung!AO47+Berechnung!AS47+Berechnung!AW47+Berechnung!BA47+Berechnung!BE47+Berechnung!BI47</f>
        <v/>
      </c>
      <c r="E47" s="24">
        <f>Berechnung!F47+Berechnung!J47+Berechnung!N47+Berechnung!R47+Berechnung!V47+Berechnung!Z47+Berechnung!AD47+Berechnung!AH47+Berechnung!AL47+Berechnung!AP47+Berechnung!AT47+Berechnung!AX47+Berechnung!BB47+Berechnung!BF47+Berechnung!BJ47</f>
        <v/>
      </c>
      <c r="F47" s="24">
        <f>Berechnung!C47</f>
        <v/>
      </c>
      <c r="G47" s="24">
        <f>Berechnung!G47+Berechnung!K47+Berechnung!O47+Berechnung!S47+Berechnung!W47+Berechnung!AA47+Berechnung!AE47+Berechnung!AI47+Berechnung!AM47+Berechnung!AQ47+Berechnung!AU47+Berechnung!AY47+Berechnung!BC47+Berechnung!BG47+Berechnung!BK47</f>
        <v/>
      </c>
      <c r="H47" s="25">
        <f>IFERROR(1-G47/SUM(Schulden!$E$8:$E$22),0)</f>
        <v/>
      </c>
    </row>
    <row r="48">
      <c r="B48" s="23">
        <f>Berechnung!B48</f>
        <v/>
      </c>
      <c r="C48" s="24">
        <f>Berechnung!D48+Berechnung!H48+Berechnung!L48+Berechnung!P48+Berechnung!T48+Berechnung!X48+Berechnung!AB48+Berechnung!AF48+Berechnung!AJ48+Berechnung!AN48+Berechnung!AR48+Berechnung!AV48+Berechnung!AZ48+Berechnung!BD48+Berechnung!BH48</f>
        <v/>
      </c>
      <c r="D48" s="24">
        <f>Berechnung!E48+Berechnung!I48+Berechnung!M48+Berechnung!Q48+Berechnung!U48+Berechnung!Y48+Berechnung!AC48+Berechnung!AG48+Berechnung!AK48+Berechnung!AO48+Berechnung!AS48+Berechnung!AW48+Berechnung!BA48+Berechnung!BE48+Berechnung!BI48</f>
        <v/>
      </c>
      <c r="E48" s="24">
        <f>Berechnung!F48+Berechnung!J48+Berechnung!N48+Berechnung!R48+Berechnung!V48+Berechnung!Z48+Berechnung!AD48+Berechnung!AH48+Berechnung!AL48+Berechnung!AP48+Berechnung!AT48+Berechnung!AX48+Berechnung!BB48+Berechnung!BF48+Berechnung!BJ48</f>
        <v/>
      </c>
      <c r="F48" s="24">
        <f>Berechnung!C48</f>
        <v/>
      </c>
      <c r="G48" s="24">
        <f>Berechnung!G48+Berechnung!K48+Berechnung!O48+Berechnung!S48+Berechnung!W48+Berechnung!AA48+Berechnung!AE48+Berechnung!AI48+Berechnung!AM48+Berechnung!AQ48+Berechnung!AU48+Berechnung!AY48+Berechnung!BC48+Berechnung!BG48+Berechnung!BK48</f>
        <v/>
      </c>
      <c r="H48" s="25">
        <f>IFERROR(1-G48/SUM(Schulden!$E$8:$E$22),0)</f>
        <v/>
      </c>
    </row>
    <row r="49">
      <c r="B49" s="23">
        <f>Berechnung!B49</f>
        <v/>
      </c>
      <c r="C49" s="24">
        <f>Berechnung!D49+Berechnung!H49+Berechnung!L49+Berechnung!P49+Berechnung!T49+Berechnung!X49+Berechnung!AB49+Berechnung!AF49+Berechnung!AJ49+Berechnung!AN49+Berechnung!AR49+Berechnung!AV49+Berechnung!AZ49+Berechnung!BD49+Berechnung!BH49</f>
        <v/>
      </c>
      <c r="D49" s="24">
        <f>Berechnung!E49+Berechnung!I49+Berechnung!M49+Berechnung!Q49+Berechnung!U49+Berechnung!Y49+Berechnung!AC49+Berechnung!AG49+Berechnung!AK49+Berechnung!AO49+Berechnung!AS49+Berechnung!AW49+Berechnung!BA49+Berechnung!BE49+Berechnung!BI49</f>
        <v/>
      </c>
      <c r="E49" s="24">
        <f>Berechnung!F49+Berechnung!J49+Berechnung!N49+Berechnung!R49+Berechnung!V49+Berechnung!Z49+Berechnung!AD49+Berechnung!AH49+Berechnung!AL49+Berechnung!AP49+Berechnung!AT49+Berechnung!AX49+Berechnung!BB49+Berechnung!BF49+Berechnung!BJ49</f>
        <v/>
      </c>
      <c r="F49" s="24">
        <f>Berechnung!C49</f>
        <v/>
      </c>
      <c r="G49" s="24">
        <f>Berechnung!G49+Berechnung!K49+Berechnung!O49+Berechnung!S49+Berechnung!W49+Berechnung!AA49+Berechnung!AE49+Berechnung!AI49+Berechnung!AM49+Berechnung!AQ49+Berechnung!AU49+Berechnung!AY49+Berechnung!BC49+Berechnung!BG49+Berechnung!BK49</f>
        <v/>
      </c>
      <c r="H49" s="25">
        <f>IFERROR(1-G49/SUM(Schulden!$E$8:$E$22),0)</f>
        <v/>
      </c>
    </row>
    <row r="50">
      <c r="B50" s="23">
        <f>Berechnung!B50</f>
        <v/>
      </c>
      <c r="C50" s="24">
        <f>Berechnung!D50+Berechnung!H50+Berechnung!L50+Berechnung!P50+Berechnung!T50+Berechnung!X50+Berechnung!AB50+Berechnung!AF50+Berechnung!AJ50+Berechnung!AN50+Berechnung!AR50+Berechnung!AV50+Berechnung!AZ50+Berechnung!BD50+Berechnung!BH50</f>
        <v/>
      </c>
      <c r="D50" s="24">
        <f>Berechnung!E50+Berechnung!I50+Berechnung!M50+Berechnung!Q50+Berechnung!U50+Berechnung!Y50+Berechnung!AC50+Berechnung!AG50+Berechnung!AK50+Berechnung!AO50+Berechnung!AS50+Berechnung!AW50+Berechnung!BA50+Berechnung!BE50+Berechnung!BI50</f>
        <v/>
      </c>
      <c r="E50" s="24">
        <f>Berechnung!F50+Berechnung!J50+Berechnung!N50+Berechnung!R50+Berechnung!V50+Berechnung!Z50+Berechnung!AD50+Berechnung!AH50+Berechnung!AL50+Berechnung!AP50+Berechnung!AT50+Berechnung!AX50+Berechnung!BB50+Berechnung!BF50+Berechnung!BJ50</f>
        <v/>
      </c>
      <c r="F50" s="24">
        <f>Berechnung!C50</f>
        <v/>
      </c>
      <c r="G50" s="24">
        <f>Berechnung!G50+Berechnung!K50+Berechnung!O50+Berechnung!S50+Berechnung!W50+Berechnung!AA50+Berechnung!AE50+Berechnung!AI50+Berechnung!AM50+Berechnung!AQ50+Berechnung!AU50+Berechnung!AY50+Berechnung!BC50+Berechnung!BG50+Berechnung!BK50</f>
        <v/>
      </c>
      <c r="H50" s="25">
        <f>IFERROR(1-G50/SUM(Schulden!$E$8:$E$22),0)</f>
        <v/>
      </c>
    </row>
    <row r="51">
      <c r="B51" s="23">
        <f>Berechnung!B51</f>
        <v/>
      </c>
      <c r="C51" s="24">
        <f>Berechnung!D51+Berechnung!H51+Berechnung!L51+Berechnung!P51+Berechnung!T51+Berechnung!X51+Berechnung!AB51+Berechnung!AF51+Berechnung!AJ51+Berechnung!AN51+Berechnung!AR51+Berechnung!AV51+Berechnung!AZ51+Berechnung!BD51+Berechnung!BH51</f>
        <v/>
      </c>
      <c r="D51" s="24">
        <f>Berechnung!E51+Berechnung!I51+Berechnung!M51+Berechnung!Q51+Berechnung!U51+Berechnung!Y51+Berechnung!AC51+Berechnung!AG51+Berechnung!AK51+Berechnung!AO51+Berechnung!AS51+Berechnung!AW51+Berechnung!BA51+Berechnung!BE51+Berechnung!BI51</f>
        <v/>
      </c>
      <c r="E51" s="24">
        <f>Berechnung!F51+Berechnung!J51+Berechnung!N51+Berechnung!R51+Berechnung!V51+Berechnung!Z51+Berechnung!AD51+Berechnung!AH51+Berechnung!AL51+Berechnung!AP51+Berechnung!AT51+Berechnung!AX51+Berechnung!BB51+Berechnung!BF51+Berechnung!BJ51</f>
        <v/>
      </c>
      <c r="F51" s="24">
        <f>Berechnung!C51</f>
        <v/>
      </c>
      <c r="G51" s="24">
        <f>Berechnung!G51+Berechnung!K51+Berechnung!O51+Berechnung!S51+Berechnung!W51+Berechnung!AA51+Berechnung!AE51+Berechnung!AI51+Berechnung!AM51+Berechnung!AQ51+Berechnung!AU51+Berechnung!AY51+Berechnung!BC51+Berechnung!BG51+Berechnung!BK51</f>
        <v/>
      </c>
      <c r="H51" s="25">
        <f>IFERROR(1-G51/SUM(Schulden!$E$8:$E$22),0)</f>
        <v/>
      </c>
    </row>
    <row r="52">
      <c r="B52" s="23">
        <f>Berechnung!B52</f>
        <v/>
      </c>
      <c r="C52" s="24">
        <f>Berechnung!D52+Berechnung!H52+Berechnung!L52+Berechnung!P52+Berechnung!T52+Berechnung!X52+Berechnung!AB52+Berechnung!AF52+Berechnung!AJ52+Berechnung!AN52+Berechnung!AR52+Berechnung!AV52+Berechnung!AZ52+Berechnung!BD52+Berechnung!BH52</f>
        <v/>
      </c>
      <c r="D52" s="24">
        <f>Berechnung!E52+Berechnung!I52+Berechnung!M52+Berechnung!Q52+Berechnung!U52+Berechnung!Y52+Berechnung!AC52+Berechnung!AG52+Berechnung!AK52+Berechnung!AO52+Berechnung!AS52+Berechnung!AW52+Berechnung!BA52+Berechnung!BE52+Berechnung!BI52</f>
        <v/>
      </c>
      <c r="E52" s="24">
        <f>Berechnung!F52+Berechnung!J52+Berechnung!N52+Berechnung!R52+Berechnung!V52+Berechnung!Z52+Berechnung!AD52+Berechnung!AH52+Berechnung!AL52+Berechnung!AP52+Berechnung!AT52+Berechnung!AX52+Berechnung!BB52+Berechnung!BF52+Berechnung!BJ52</f>
        <v/>
      </c>
      <c r="F52" s="24">
        <f>Berechnung!C52</f>
        <v/>
      </c>
      <c r="G52" s="24">
        <f>Berechnung!G52+Berechnung!K52+Berechnung!O52+Berechnung!S52+Berechnung!W52+Berechnung!AA52+Berechnung!AE52+Berechnung!AI52+Berechnung!AM52+Berechnung!AQ52+Berechnung!AU52+Berechnung!AY52+Berechnung!BC52+Berechnung!BG52+Berechnung!BK52</f>
        <v/>
      </c>
      <c r="H52" s="25">
        <f>IFERROR(1-G52/SUM(Schulden!$E$8:$E$22),0)</f>
        <v/>
      </c>
    </row>
    <row r="53">
      <c r="B53" s="23">
        <f>Berechnung!B53</f>
        <v/>
      </c>
      <c r="C53" s="24">
        <f>Berechnung!D53+Berechnung!H53+Berechnung!L53+Berechnung!P53+Berechnung!T53+Berechnung!X53+Berechnung!AB53+Berechnung!AF53+Berechnung!AJ53+Berechnung!AN53+Berechnung!AR53+Berechnung!AV53+Berechnung!AZ53+Berechnung!BD53+Berechnung!BH53</f>
        <v/>
      </c>
      <c r="D53" s="24">
        <f>Berechnung!E53+Berechnung!I53+Berechnung!M53+Berechnung!Q53+Berechnung!U53+Berechnung!Y53+Berechnung!AC53+Berechnung!AG53+Berechnung!AK53+Berechnung!AO53+Berechnung!AS53+Berechnung!AW53+Berechnung!BA53+Berechnung!BE53+Berechnung!BI53</f>
        <v/>
      </c>
      <c r="E53" s="24">
        <f>Berechnung!F53+Berechnung!J53+Berechnung!N53+Berechnung!R53+Berechnung!V53+Berechnung!Z53+Berechnung!AD53+Berechnung!AH53+Berechnung!AL53+Berechnung!AP53+Berechnung!AT53+Berechnung!AX53+Berechnung!BB53+Berechnung!BF53+Berechnung!BJ53</f>
        <v/>
      </c>
      <c r="F53" s="24">
        <f>Berechnung!C53</f>
        <v/>
      </c>
      <c r="G53" s="24">
        <f>Berechnung!G53+Berechnung!K53+Berechnung!O53+Berechnung!S53+Berechnung!W53+Berechnung!AA53+Berechnung!AE53+Berechnung!AI53+Berechnung!AM53+Berechnung!AQ53+Berechnung!AU53+Berechnung!AY53+Berechnung!BC53+Berechnung!BG53+Berechnung!BK53</f>
        <v/>
      </c>
      <c r="H53" s="25">
        <f>IFERROR(1-G53/SUM(Schulden!$E$8:$E$22),0)</f>
        <v/>
      </c>
    </row>
    <row r="54">
      <c r="B54" s="23">
        <f>Berechnung!B54</f>
        <v/>
      </c>
      <c r="C54" s="24">
        <f>Berechnung!D54+Berechnung!H54+Berechnung!L54+Berechnung!P54+Berechnung!T54+Berechnung!X54+Berechnung!AB54+Berechnung!AF54+Berechnung!AJ54+Berechnung!AN54+Berechnung!AR54+Berechnung!AV54+Berechnung!AZ54+Berechnung!BD54+Berechnung!BH54</f>
        <v/>
      </c>
      <c r="D54" s="24">
        <f>Berechnung!E54+Berechnung!I54+Berechnung!M54+Berechnung!Q54+Berechnung!U54+Berechnung!Y54+Berechnung!AC54+Berechnung!AG54+Berechnung!AK54+Berechnung!AO54+Berechnung!AS54+Berechnung!AW54+Berechnung!BA54+Berechnung!BE54+Berechnung!BI54</f>
        <v/>
      </c>
      <c r="E54" s="24">
        <f>Berechnung!F54+Berechnung!J54+Berechnung!N54+Berechnung!R54+Berechnung!V54+Berechnung!Z54+Berechnung!AD54+Berechnung!AH54+Berechnung!AL54+Berechnung!AP54+Berechnung!AT54+Berechnung!AX54+Berechnung!BB54+Berechnung!BF54+Berechnung!BJ54</f>
        <v/>
      </c>
      <c r="F54" s="24">
        <f>Berechnung!C54</f>
        <v/>
      </c>
      <c r="G54" s="24">
        <f>Berechnung!G54+Berechnung!K54+Berechnung!O54+Berechnung!S54+Berechnung!W54+Berechnung!AA54+Berechnung!AE54+Berechnung!AI54+Berechnung!AM54+Berechnung!AQ54+Berechnung!AU54+Berechnung!AY54+Berechnung!BC54+Berechnung!BG54+Berechnung!BK54</f>
        <v/>
      </c>
      <c r="H54" s="25">
        <f>IFERROR(1-G54/SUM(Schulden!$E$8:$E$22),0)</f>
        <v/>
      </c>
    </row>
    <row r="55">
      <c r="B55" s="23">
        <f>Berechnung!B55</f>
        <v/>
      </c>
      <c r="C55" s="24">
        <f>Berechnung!D55+Berechnung!H55+Berechnung!L55+Berechnung!P55+Berechnung!T55+Berechnung!X55+Berechnung!AB55+Berechnung!AF55+Berechnung!AJ55+Berechnung!AN55+Berechnung!AR55+Berechnung!AV55+Berechnung!AZ55+Berechnung!BD55+Berechnung!BH55</f>
        <v/>
      </c>
      <c r="D55" s="24">
        <f>Berechnung!E55+Berechnung!I55+Berechnung!M55+Berechnung!Q55+Berechnung!U55+Berechnung!Y55+Berechnung!AC55+Berechnung!AG55+Berechnung!AK55+Berechnung!AO55+Berechnung!AS55+Berechnung!AW55+Berechnung!BA55+Berechnung!BE55+Berechnung!BI55</f>
        <v/>
      </c>
      <c r="E55" s="24">
        <f>Berechnung!F55+Berechnung!J55+Berechnung!N55+Berechnung!R55+Berechnung!V55+Berechnung!Z55+Berechnung!AD55+Berechnung!AH55+Berechnung!AL55+Berechnung!AP55+Berechnung!AT55+Berechnung!AX55+Berechnung!BB55+Berechnung!BF55+Berechnung!BJ55</f>
        <v/>
      </c>
      <c r="F55" s="24">
        <f>Berechnung!C55</f>
        <v/>
      </c>
      <c r="G55" s="24">
        <f>Berechnung!G55+Berechnung!K55+Berechnung!O55+Berechnung!S55+Berechnung!W55+Berechnung!AA55+Berechnung!AE55+Berechnung!AI55+Berechnung!AM55+Berechnung!AQ55+Berechnung!AU55+Berechnung!AY55+Berechnung!BC55+Berechnung!BG55+Berechnung!BK55</f>
        <v/>
      </c>
      <c r="H55" s="25">
        <f>IFERROR(1-G55/SUM(Schulden!$E$8:$E$22),0)</f>
        <v/>
      </c>
    </row>
    <row r="56">
      <c r="B56" s="23">
        <f>Berechnung!B56</f>
        <v/>
      </c>
      <c r="C56" s="24">
        <f>Berechnung!D56+Berechnung!H56+Berechnung!L56+Berechnung!P56+Berechnung!T56+Berechnung!X56+Berechnung!AB56+Berechnung!AF56+Berechnung!AJ56+Berechnung!AN56+Berechnung!AR56+Berechnung!AV56+Berechnung!AZ56+Berechnung!BD56+Berechnung!BH56</f>
        <v/>
      </c>
      <c r="D56" s="24">
        <f>Berechnung!E56+Berechnung!I56+Berechnung!M56+Berechnung!Q56+Berechnung!U56+Berechnung!Y56+Berechnung!AC56+Berechnung!AG56+Berechnung!AK56+Berechnung!AO56+Berechnung!AS56+Berechnung!AW56+Berechnung!BA56+Berechnung!BE56+Berechnung!BI56</f>
        <v/>
      </c>
      <c r="E56" s="24">
        <f>Berechnung!F56+Berechnung!J56+Berechnung!N56+Berechnung!R56+Berechnung!V56+Berechnung!Z56+Berechnung!AD56+Berechnung!AH56+Berechnung!AL56+Berechnung!AP56+Berechnung!AT56+Berechnung!AX56+Berechnung!BB56+Berechnung!BF56+Berechnung!BJ56</f>
        <v/>
      </c>
      <c r="F56" s="24">
        <f>Berechnung!C56</f>
        <v/>
      </c>
      <c r="G56" s="24">
        <f>Berechnung!G56+Berechnung!K56+Berechnung!O56+Berechnung!S56+Berechnung!W56+Berechnung!AA56+Berechnung!AE56+Berechnung!AI56+Berechnung!AM56+Berechnung!AQ56+Berechnung!AU56+Berechnung!AY56+Berechnung!BC56+Berechnung!BG56+Berechnung!BK56</f>
        <v/>
      </c>
      <c r="H56" s="25">
        <f>IFERROR(1-G56/SUM(Schulden!$E$8:$E$22),0)</f>
        <v/>
      </c>
    </row>
    <row r="57">
      <c r="B57" s="23">
        <f>Berechnung!B57</f>
        <v/>
      </c>
      <c r="C57" s="24">
        <f>Berechnung!D57+Berechnung!H57+Berechnung!L57+Berechnung!P57+Berechnung!T57+Berechnung!X57+Berechnung!AB57+Berechnung!AF57+Berechnung!AJ57+Berechnung!AN57+Berechnung!AR57+Berechnung!AV57+Berechnung!AZ57+Berechnung!BD57+Berechnung!BH57</f>
        <v/>
      </c>
      <c r="D57" s="24">
        <f>Berechnung!E57+Berechnung!I57+Berechnung!M57+Berechnung!Q57+Berechnung!U57+Berechnung!Y57+Berechnung!AC57+Berechnung!AG57+Berechnung!AK57+Berechnung!AO57+Berechnung!AS57+Berechnung!AW57+Berechnung!BA57+Berechnung!BE57+Berechnung!BI57</f>
        <v/>
      </c>
      <c r="E57" s="24">
        <f>Berechnung!F57+Berechnung!J57+Berechnung!N57+Berechnung!R57+Berechnung!V57+Berechnung!Z57+Berechnung!AD57+Berechnung!AH57+Berechnung!AL57+Berechnung!AP57+Berechnung!AT57+Berechnung!AX57+Berechnung!BB57+Berechnung!BF57+Berechnung!BJ57</f>
        <v/>
      </c>
      <c r="F57" s="24">
        <f>Berechnung!C57</f>
        <v/>
      </c>
      <c r="G57" s="24">
        <f>Berechnung!G57+Berechnung!K57+Berechnung!O57+Berechnung!S57+Berechnung!W57+Berechnung!AA57+Berechnung!AE57+Berechnung!AI57+Berechnung!AM57+Berechnung!AQ57+Berechnung!AU57+Berechnung!AY57+Berechnung!BC57+Berechnung!BG57+Berechnung!BK57</f>
        <v/>
      </c>
      <c r="H57" s="25">
        <f>IFERROR(1-G57/SUM(Schulden!$E$8:$E$22),0)</f>
        <v/>
      </c>
    </row>
    <row r="58">
      <c r="B58" s="23">
        <f>Berechnung!B58</f>
        <v/>
      </c>
      <c r="C58" s="24">
        <f>Berechnung!D58+Berechnung!H58+Berechnung!L58+Berechnung!P58+Berechnung!T58+Berechnung!X58+Berechnung!AB58+Berechnung!AF58+Berechnung!AJ58+Berechnung!AN58+Berechnung!AR58+Berechnung!AV58+Berechnung!AZ58+Berechnung!BD58+Berechnung!BH58</f>
        <v/>
      </c>
      <c r="D58" s="24">
        <f>Berechnung!E58+Berechnung!I58+Berechnung!M58+Berechnung!Q58+Berechnung!U58+Berechnung!Y58+Berechnung!AC58+Berechnung!AG58+Berechnung!AK58+Berechnung!AO58+Berechnung!AS58+Berechnung!AW58+Berechnung!BA58+Berechnung!BE58+Berechnung!BI58</f>
        <v/>
      </c>
      <c r="E58" s="24">
        <f>Berechnung!F58+Berechnung!J58+Berechnung!N58+Berechnung!R58+Berechnung!V58+Berechnung!Z58+Berechnung!AD58+Berechnung!AH58+Berechnung!AL58+Berechnung!AP58+Berechnung!AT58+Berechnung!AX58+Berechnung!BB58+Berechnung!BF58+Berechnung!BJ58</f>
        <v/>
      </c>
      <c r="F58" s="24">
        <f>Berechnung!C58</f>
        <v/>
      </c>
      <c r="G58" s="24">
        <f>Berechnung!G58+Berechnung!K58+Berechnung!O58+Berechnung!S58+Berechnung!W58+Berechnung!AA58+Berechnung!AE58+Berechnung!AI58+Berechnung!AM58+Berechnung!AQ58+Berechnung!AU58+Berechnung!AY58+Berechnung!BC58+Berechnung!BG58+Berechnung!BK58</f>
        <v/>
      </c>
      <c r="H58" s="25">
        <f>IFERROR(1-G58/SUM(Schulden!$E$8:$E$22),0)</f>
        <v/>
      </c>
    </row>
    <row r="59">
      <c r="B59" s="23">
        <f>Berechnung!B59</f>
        <v/>
      </c>
      <c r="C59" s="24">
        <f>Berechnung!D59+Berechnung!H59+Berechnung!L59+Berechnung!P59+Berechnung!T59+Berechnung!X59+Berechnung!AB59+Berechnung!AF59+Berechnung!AJ59+Berechnung!AN59+Berechnung!AR59+Berechnung!AV59+Berechnung!AZ59+Berechnung!BD59+Berechnung!BH59</f>
        <v/>
      </c>
      <c r="D59" s="24">
        <f>Berechnung!E59+Berechnung!I59+Berechnung!M59+Berechnung!Q59+Berechnung!U59+Berechnung!Y59+Berechnung!AC59+Berechnung!AG59+Berechnung!AK59+Berechnung!AO59+Berechnung!AS59+Berechnung!AW59+Berechnung!BA59+Berechnung!BE59+Berechnung!BI59</f>
        <v/>
      </c>
      <c r="E59" s="24">
        <f>Berechnung!F59+Berechnung!J59+Berechnung!N59+Berechnung!R59+Berechnung!V59+Berechnung!Z59+Berechnung!AD59+Berechnung!AH59+Berechnung!AL59+Berechnung!AP59+Berechnung!AT59+Berechnung!AX59+Berechnung!BB59+Berechnung!BF59+Berechnung!BJ59</f>
        <v/>
      </c>
      <c r="F59" s="24">
        <f>Berechnung!C59</f>
        <v/>
      </c>
      <c r="G59" s="24">
        <f>Berechnung!G59+Berechnung!K59+Berechnung!O59+Berechnung!S59+Berechnung!W59+Berechnung!AA59+Berechnung!AE59+Berechnung!AI59+Berechnung!AM59+Berechnung!AQ59+Berechnung!AU59+Berechnung!AY59+Berechnung!BC59+Berechnung!BG59+Berechnung!BK59</f>
        <v/>
      </c>
      <c r="H59" s="25">
        <f>IFERROR(1-G59/SUM(Schulden!$E$8:$E$22),0)</f>
        <v/>
      </c>
    </row>
    <row r="60">
      <c r="B60" s="23">
        <f>Berechnung!B60</f>
        <v/>
      </c>
      <c r="C60" s="24">
        <f>Berechnung!D60+Berechnung!H60+Berechnung!L60+Berechnung!P60+Berechnung!T60+Berechnung!X60+Berechnung!AB60+Berechnung!AF60+Berechnung!AJ60+Berechnung!AN60+Berechnung!AR60+Berechnung!AV60+Berechnung!AZ60+Berechnung!BD60+Berechnung!BH60</f>
        <v/>
      </c>
      <c r="D60" s="24">
        <f>Berechnung!E60+Berechnung!I60+Berechnung!M60+Berechnung!Q60+Berechnung!U60+Berechnung!Y60+Berechnung!AC60+Berechnung!AG60+Berechnung!AK60+Berechnung!AO60+Berechnung!AS60+Berechnung!AW60+Berechnung!BA60+Berechnung!BE60+Berechnung!BI60</f>
        <v/>
      </c>
      <c r="E60" s="24">
        <f>Berechnung!F60+Berechnung!J60+Berechnung!N60+Berechnung!R60+Berechnung!V60+Berechnung!Z60+Berechnung!AD60+Berechnung!AH60+Berechnung!AL60+Berechnung!AP60+Berechnung!AT60+Berechnung!AX60+Berechnung!BB60+Berechnung!BF60+Berechnung!BJ60</f>
        <v/>
      </c>
      <c r="F60" s="24">
        <f>Berechnung!C60</f>
        <v/>
      </c>
      <c r="G60" s="24">
        <f>Berechnung!G60+Berechnung!K60+Berechnung!O60+Berechnung!S60+Berechnung!W60+Berechnung!AA60+Berechnung!AE60+Berechnung!AI60+Berechnung!AM60+Berechnung!AQ60+Berechnung!AU60+Berechnung!AY60+Berechnung!BC60+Berechnung!BG60+Berechnung!BK60</f>
        <v/>
      </c>
      <c r="H60" s="25">
        <f>IFERROR(1-G60/SUM(Schulden!$E$8:$E$22),0)</f>
        <v/>
      </c>
    </row>
    <row r="61">
      <c r="B61" s="23">
        <f>Berechnung!B61</f>
        <v/>
      </c>
      <c r="C61" s="24">
        <f>Berechnung!D61+Berechnung!H61+Berechnung!L61+Berechnung!P61+Berechnung!T61+Berechnung!X61+Berechnung!AB61+Berechnung!AF61+Berechnung!AJ61+Berechnung!AN61+Berechnung!AR61+Berechnung!AV61+Berechnung!AZ61+Berechnung!BD61+Berechnung!BH61</f>
        <v/>
      </c>
      <c r="D61" s="24">
        <f>Berechnung!E61+Berechnung!I61+Berechnung!M61+Berechnung!Q61+Berechnung!U61+Berechnung!Y61+Berechnung!AC61+Berechnung!AG61+Berechnung!AK61+Berechnung!AO61+Berechnung!AS61+Berechnung!AW61+Berechnung!BA61+Berechnung!BE61+Berechnung!BI61</f>
        <v/>
      </c>
      <c r="E61" s="24">
        <f>Berechnung!F61+Berechnung!J61+Berechnung!N61+Berechnung!R61+Berechnung!V61+Berechnung!Z61+Berechnung!AD61+Berechnung!AH61+Berechnung!AL61+Berechnung!AP61+Berechnung!AT61+Berechnung!AX61+Berechnung!BB61+Berechnung!BF61+Berechnung!BJ61</f>
        <v/>
      </c>
      <c r="F61" s="24">
        <f>Berechnung!C61</f>
        <v/>
      </c>
      <c r="G61" s="24">
        <f>Berechnung!G61+Berechnung!K61+Berechnung!O61+Berechnung!S61+Berechnung!W61+Berechnung!AA61+Berechnung!AE61+Berechnung!AI61+Berechnung!AM61+Berechnung!AQ61+Berechnung!AU61+Berechnung!AY61+Berechnung!BC61+Berechnung!BG61+Berechnung!BK61</f>
        <v/>
      </c>
      <c r="H61" s="25">
        <f>IFERROR(1-G61/SUM(Schulden!$E$8:$E$22),0)</f>
        <v/>
      </c>
    </row>
    <row r="62">
      <c r="B62" s="23">
        <f>Berechnung!B62</f>
        <v/>
      </c>
      <c r="C62" s="24">
        <f>Berechnung!D62+Berechnung!H62+Berechnung!L62+Berechnung!P62+Berechnung!T62+Berechnung!X62+Berechnung!AB62+Berechnung!AF62+Berechnung!AJ62+Berechnung!AN62+Berechnung!AR62+Berechnung!AV62+Berechnung!AZ62+Berechnung!BD62+Berechnung!BH62</f>
        <v/>
      </c>
      <c r="D62" s="24">
        <f>Berechnung!E62+Berechnung!I62+Berechnung!M62+Berechnung!Q62+Berechnung!U62+Berechnung!Y62+Berechnung!AC62+Berechnung!AG62+Berechnung!AK62+Berechnung!AO62+Berechnung!AS62+Berechnung!AW62+Berechnung!BA62+Berechnung!BE62+Berechnung!BI62</f>
        <v/>
      </c>
      <c r="E62" s="24">
        <f>Berechnung!F62+Berechnung!J62+Berechnung!N62+Berechnung!R62+Berechnung!V62+Berechnung!Z62+Berechnung!AD62+Berechnung!AH62+Berechnung!AL62+Berechnung!AP62+Berechnung!AT62+Berechnung!AX62+Berechnung!BB62+Berechnung!BF62+Berechnung!BJ62</f>
        <v/>
      </c>
      <c r="F62" s="24">
        <f>Berechnung!C62</f>
        <v/>
      </c>
      <c r="G62" s="24">
        <f>Berechnung!G62+Berechnung!K62+Berechnung!O62+Berechnung!S62+Berechnung!W62+Berechnung!AA62+Berechnung!AE62+Berechnung!AI62+Berechnung!AM62+Berechnung!AQ62+Berechnung!AU62+Berechnung!AY62+Berechnung!BC62+Berechnung!BG62+Berechnung!BK62</f>
        <v/>
      </c>
      <c r="H62" s="25">
        <f>IFERROR(1-G62/SUM(Schulden!$E$8:$E$22),0)</f>
        <v/>
      </c>
    </row>
    <row r="63">
      <c r="B63" s="23">
        <f>Berechnung!B63</f>
        <v/>
      </c>
      <c r="C63" s="24">
        <f>Berechnung!D63+Berechnung!H63+Berechnung!L63+Berechnung!P63+Berechnung!T63+Berechnung!X63+Berechnung!AB63+Berechnung!AF63+Berechnung!AJ63+Berechnung!AN63+Berechnung!AR63+Berechnung!AV63+Berechnung!AZ63+Berechnung!BD63+Berechnung!BH63</f>
        <v/>
      </c>
      <c r="D63" s="24">
        <f>Berechnung!E63+Berechnung!I63+Berechnung!M63+Berechnung!Q63+Berechnung!U63+Berechnung!Y63+Berechnung!AC63+Berechnung!AG63+Berechnung!AK63+Berechnung!AO63+Berechnung!AS63+Berechnung!AW63+Berechnung!BA63+Berechnung!BE63+Berechnung!BI63</f>
        <v/>
      </c>
      <c r="E63" s="24">
        <f>Berechnung!F63+Berechnung!J63+Berechnung!N63+Berechnung!R63+Berechnung!V63+Berechnung!Z63+Berechnung!AD63+Berechnung!AH63+Berechnung!AL63+Berechnung!AP63+Berechnung!AT63+Berechnung!AX63+Berechnung!BB63+Berechnung!BF63+Berechnung!BJ63</f>
        <v/>
      </c>
      <c r="F63" s="24">
        <f>Berechnung!C63</f>
        <v/>
      </c>
      <c r="G63" s="24">
        <f>Berechnung!G63+Berechnung!K63+Berechnung!O63+Berechnung!S63+Berechnung!W63+Berechnung!AA63+Berechnung!AE63+Berechnung!AI63+Berechnung!AM63+Berechnung!AQ63+Berechnung!AU63+Berechnung!AY63+Berechnung!BC63+Berechnung!BG63+Berechnung!BK63</f>
        <v/>
      </c>
      <c r="H63" s="25">
        <f>IFERROR(1-G63/SUM(Schulden!$E$8:$E$22),0)</f>
        <v/>
      </c>
    </row>
    <row r="64">
      <c r="B64" s="23">
        <f>Berechnung!B64</f>
        <v/>
      </c>
      <c r="C64" s="24">
        <f>Berechnung!D64+Berechnung!H64+Berechnung!L64+Berechnung!P64+Berechnung!T64+Berechnung!X64+Berechnung!AB64+Berechnung!AF64+Berechnung!AJ64+Berechnung!AN64+Berechnung!AR64+Berechnung!AV64+Berechnung!AZ64+Berechnung!BD64+Berechnung!BH64</f>
        <v/>
      </c>
      <c r="D64" s="24">
        <f>Berechnung!E64+Berechnung!I64+Berechnung!M64+Berechnung!Q64+Berechnung!U64+Berechnung!Y64+Berechnung!AC64+Berechnung!AG64+Berechnung!AK64+Berechnung!AO64+Berechnung!AS64+Berechnung!AW64+Berechnung!BA64+Berechnung!BE64+Berechnung!BI64</f>
        <v/>
      </c>
      <c r="E64" s="24">
        <f>Berechnung!F64+Berechnung!J64+Berechnung!N64+Berechnung!R64+Berechnung!V64+Berechnung!Z64+Berechnung!AD64+Berechnung!AH64+Berechnung!AL64+Berechnung!AP64+Berechnung!AT64+Berechnung!AX64+Berechnung!BB64+Berechnung!BF64+Berechnung!BJ64</f>
        <v/>
      </c>
      <c r="F64" s="24">
        <f>Berechnung!C64</f>
        <v/>
      </c>
      <c r="G64" s="24">
        <f>Berechnung!G64+Berechnung!K64+Berechnung!O64+Berechnung!S64+Berechnung!W64+Berechnung!AA64+Berechnung!AE64+Berechnung!AI64+Berechnung!AM64+Berechnung!AQ64+Berechnung!AU64+Berechnung!AY64+Berechnung!BC64+Berechnung!BG64+Berechnung!BK64</f>
        <v/>
      </c>
      <c r="H64" s="25">
        <f>IFERROR(1-G64/SUM(Schulden!$E$8:$E$22),0)</f>
        <v/>
      </c>
    </row>
    <row r="65">
      <c r="B65" s="23">
        <f>Berechnung!B65</f>
        <v/>
      </c>
      <c r="C65" s="24">
        <f>Berechnung!D65+Berechnung!H65+Berechnung!L65+Berechnung!P65+Berechnung!T65+Berechnung!X65+Berechnung!AB65+Berechnung!AF65+Berechnung!AJ65+Berechnung!AN65+Berechnung!AR65+Berechnung!AV65+Berechnung!AZ65+Berechnung!BD65+Berechnung!BH65</f>
        <v/>
      </c>
      <c r="D65" s="24">
        <f>Berechnung!E65+Berechnung!I65+Berechnung!M65+Berechnung!Q65+Berechnung!U65+Berechnung!Y65+Berechnung!AC65+Berechnung!AG65+Berechnung!AK65+Berechnung!AO65+Berechnung!AS65+Berechnung!AW65+Berechnung!BA65+Berechnung!BE65+Berechnung!BI65</f>
        <v/>
      </c>
      <c r="E65" s="24">
        <f>Berechnung!F65+Berechnung!J65+Berechnung!N65+Berechnung!R65+Berechnung!V65+Berechnung!Z65+Berechnung!AD65+Berechnung!AH65+Berechnung!AL65+Berechnung!AP65+Berechnung!AT65+Berechnung!AX65+Berechnung!BB65+Berechnung!BF65+Berechnung!BJ65</f>
        <v/>
      </c>
      <c r="F65" s="24">
        <f>Berechnung!C65</f>
        <v/>
      </c>
      <c r="G65" s="24">
        <f>Berechnung!G65+Berechnung!K65+Berechnung!O65+Berechnung!S65+Berechnung!W65+Berechnung!AA65+Berechnung!AE65+Berechnung!AI65+Berechnung!AM65+Berechnung!AQ65+Berechnung!AU65+Berechnung!AY65+Berechnung!BC65+Berechnung!BG65+Berechnung!BK65</f>
        <v/>
      </c>
      <c r="H65" s="25">
        <f>IFERROR(1-G65/SUM(Schulden!$E$8:$E$22),0)</f>
        <v/>
      </c>
    </row>
    <row r="66">
      <c r="B66" s="23">
        <f>Berechnung!B66</f>
        <v/>
      </c>
      <c r="C66" s="24">
        <f>Berechnung!D66+Berechnung!H66+Berechnung!L66+Berechnung!P66+Berechnung!T66+Berechnung!X66+Berechnung!AB66+Berechnung!AF66+Berechnung!AJ66+Berechnung!AN66+Berechnung!AR66+Berechnung!AV66+Berechnung!AZ66+Berechnung!BD66+Berechnung!BH66</f>
        <v/>
      </c>
      <c r="D66" s="24">
        <f>Berechnung!E66+Berechnung!I66+Berechnung!M66+Berechnung!Q66+Berechnung!U66+Berechnung!Y66+Berechnung!AC66+Berechnung!AG66+Berechnung!AK66+Berechnung!AO66+Berechnung!AS66+Berechnung!AW66+Berechnung!BA66+Berechnung!BE66+Berechnung!BI66</f>
        <v/>
      </c>
      <c r="E66" s="24">
        <f>Berechnung!F66+Berechnung!J66+Berechnung!N66+Berechnung!R66+Berechnung!V66+Berechnung!Z66+Berechnung!AD66+Berechnung!AH66+Berechnung!AL66+Berechnung!AP66+Berechnung!AT66+Berechnung!AX66+Berechnung!BB66+Berechnung!BF66+Berechnung!BJ66</f>
        <v/>
      </c>
      <c r="F66" s="24">
        <f>Berechnung!C66</f>
        <v/>
      </c>
      <c r="G66" s="24">
        <f>Berechnung!G66+Berechnung!K66+Berechnung!O66+Berechnung!S66+Berechnung!W66+Berechnung!AA66+Berechnung!AE66+Berechnung!AI66+Berechnung!AM66+Berechnung!AQ66+Berechnung!AU66+Berechnung!AY66+Berechnung!BC66+Berechnung!BG66+Berechnung!BK66</f>
        <v/>
      </c>
      <c r="H66" s="25">
        <f>IFERROR(1-G66/SUM(Schulden!$E$8:$E$22),0)</f>
        <v/>
      </c>
    </row>
    <row r="67">
      <c r="B67" s="23">
        <f>Berechnung!B67</f>
        <v/>
      </c>
      <c r="C67" s="24">
        <f>Berechnung!D67+Berechnung!H67+Berechnung!L67+Berechnung!P67+Berechnung!T67+Berechnung!X67+Berechnung!AB67+Berechnung!AF67+Berechnung!AJ67+Berechnung!AN67+Berechnung!AR67+Berechnung!AV67+Berechnung!AZ67+Berechnung!BD67+Berechnung!BH67</f>
        <v/>
      </c>
      <c r="D67" s="24">
        <f>Berechnung!E67+Berechnung!I67+Berechnung!M67+Berechnung!Q67+Berechnung!U67+Berechnung!Y67+Berechnung!AC67+Berechnung!AG67+Berechnung!AK67+Berechnung!AO67+Berechnung!AS67+Berechnung!AW67+Berechnung!BA67+Berechnung!BE67+Berechnung!BI67</f>
        <v/>
      </c>
      <c r="E67" s="24">
        <f>Berechnung!F67+Berechnung!J67+Berechnung!N67+Berechnung!R67+Berechnung!V67+Berechnung!Z67+Berechnung!AD67+Berechnung!AH67+Berechnung!AL67+Berechnung!AP67+Berechnung!AT67+Berechnung!AX67+Berechnung!BB67+Berechnung!BF67+Berechnung!BJ67</f>
        <v/>
      </c>
      <c r="F67" s="24">
        <f>Berechnung!C67</f>
        <v/>
      </c>
      <c r="G67" s="24">
        <f>Berechnung!G67+Berechnung!K67+Berechnung!O67+Berechnung!S67+Berechnung!W67+Berechnung!AA67+Berechnung!AE67+Berechnung!AI67+Berechnung!AM67+Berechnung!AQ67+Berechnung!AU67+Berechnung!AY67+Berechnung!BC67+Berechnung!BG67+Berechnung!BK67</f>
        <v/>
      </c>
      <c r="H67" s="25">
        <f>IFERROR(1-G67/SUM(Schulden!$E$8:$E$22),0)</f>
        <v/>
      </c>
    </row>
    <row r="68">
      <c r="B68" s="23">
        <f>Berechnung!B68</f>
        <v/>
      </c>
      <c r="C68" s="24">
        <f>Berechnung!D68+Berechnung!H68+Berechnung!L68+Berechnung!P68+Berechnung!T68+Berechnung!X68+Berechnung!AB68+Berechnung!AF68+Berechnung!AJ68+Berechnung!AN68+Berechnung!AR68+Berechnung!AV68+Berechnung!AZ68+Berechnung!BD68+Berechnung!BH68</f>
        <v/>
      </c>
      <c r="D68" s="24">
        <f>Berechnung!E68+Berechnung!I68+Berechnung!M68+Berechnung!Q68+Berechnung!U68+Berechnung!Y68+Berechnung!AC68+Berechnung!AG68+Berechnung!AK68+Berechnung!AO68+Berechnung!AS68+Berechnung!AW68+Berechnung!BA68+Berechnung!BE68+Berechnung!BI68</f>
        <v/>
      </c>
      <c r="E68" s="24">
        <f>Berechnung!F68+Berechnung!J68+Berechnung!N68+Berechnung!R68+Berechnung!V68+Berechnung!Z68+Berechnung!AD68+Berechnung!AH68+Berechnung!AL68+Berechnung!AP68+Berechnung!AT68+Berechnung!AX68+Berechnung!BB68+Berechnung!BF68+Berechnung!BJ68</f>
        <v/>
      </c>
      <c r="F68" s="24">
        <f>Berechnung!C68</f>
        <v/>
      </c>
      <c r="G68" s="24">
        <f>Berechnung!G68+Berechnung!K68+Berechnung!O68+Berechnung!S68+Berechnung!W68+Berechnung!AA68+Berechnung!AE68+Berechnung!AI68+Berechnung!AM68+Berechnung!AQ68+Berechnung!AU68+Berechnung!AY68+Berechnung!BC68+Berechnung!BG68+Berechnung!BK68</f>
        <v/>
      </c>
      <c r="H68" s="25">
        <f>IFERROR(1-G68/SUM(Schulden!$E$8:$E$22),0)</f>
        <v/>
      </c>
    </row>
    <row r="69">
      <c r="B69" s="23">
        <f>Berechnung!B69</f>
        <v/>
      </c>
      <c r="C69" s="24">
        <f>Berechnung!D69+Berechnung!H69+Berechnung!L69+Berechnung!P69+Berechnung!T69+Berechnung!X69+Berechnung!AB69+Berechnung!AF69+Berechnung!AJ69+Berechnung!AN69+Berechnung!AR69+Berechnung!AV69+Berechnung!AZ69+Berechnung!BD69+Berechnung!BH69</f>
        <v/>
      </c>
      <c r="D69" s="24">
        <f>Berechnung!E69+Berechnung!I69+Berechnung!M69+Berechnung!Q69+Berechnung!U69+Berechnung!Y69+Berechnung!AC69+Berechnung!AG69+Berechnung!AK69+Berechnung!AO69+Berechnung!AS69+Berechnung!AW69+Berechnung!BA69+Berechnung!BE69+Berechnung!BI69</f>
        <v/>
      </c>
      <c r="E69" s="24">
        <f>Berechnung!F69+Berechnung!J69+Berechnung!N69+Berechnung!R69+Berechnung!V69+Berechnung!Z69+Berechnung!AD69+Berechnung!AH69+Berechnung!AL69+Berechnung!AP69+Berechnung!AT69+Berechnung!AX69+Berechnung!BB69+Berechnung!BF69+Berechnung!BJ69</f>
        <v/>
      </c>
      <c r="F69" s="24">
        <f>Berechnung!C69</f>
        <v/>
      </c>
      <c r="G69" s="24">
        <f>Berechnung!G69+Berechnung!K69+Berechnung!O69+Berechnung!S69+Berechnung!W69+Berechnung!AA69+Berechnung!AE69+Berechnung!AI69+Berechnung!AM69+Berechnung!AQ69+Berechnung!AU69+Berechnung!AY69+Berechnung!BC69+Berechnung!BG69+Berechnung!BK69</f>
        <v/>
      </c>
      <c r="H69" s="25">
        <f>IFERROR(1-G69/SUM(Schulden!$E$8:$E$22),0)</f>
        <v/>
      </c>
    </row>
    <row r="70">
      <c r="B70" s="23">
        <f>Berechnung!B70</f>
        <v/>
      </c>
      <c r="C70" s="24">
        <f>Berechnung!D70+Berechnung!H70+Berechnung!L70+Berechnung!P70+Berechnung!T70+Berechnung!X70+Berechnung!AB70+Berechnung!AF70+Berechnung!AJ70+Berechnung!AN70+Berechnung!AR70+Berechnung!AV70+Berechnung!AZ70+Berechnung!BD70+Berechnung!BH70</f>
        <v/>
      </c>
      <c r="D70" s="24">
        <f>Berechnung!E70+Berechnung!I70+Berechnung!M70+Berechnung!Q70+Berechnung!U70+Berechnung!Y70+Berechnung!AC70+Berechnung!AG70+Berechnung!AK70+Berechnung!AO70+Berechnung!AS70+Berechnung!AW70+Berechnung!BA70+Berechnung!BE70+Berechnung!BI70</f>
        <v/>
      </c>
      <c r="E70" s="24">
        <f>Berechnung!F70+Berechnung!J70+Berechnung!N70+Berechnung!R70+Berechnung!V70+Berechnung!Z70+Berechnung!AD70+Berechnung!AH70+Berechnung!AL70+Berechnung!AP70+Berechnung!AT70+Berechnung!AX70+Berechnung!BB70+Berechnung!BF70+Berechnung!BJ70</f>
        <v/>
      </c>
      <c r="F70" s="24">
        <f>Berechnung!C70</f>
        <v/>
      </c>
      <c r="G70" s="24">
        <f>Berechnung!G70+Berechnung!K70+Berechnung!O70+Berechnung!S70+Berechnung!W70+Berechnung!AA70+Berechnung!AE70+Berechnung!AI70+Berechnung!AM70+Berechnung!AQ70+Berechnung!AU70+Berechnung!AY70+Berechnung!BC70+Berechnung!BG70+Berechnung!BK70</f>
        <v/>
      </c>
      <c r="H70" s="25">
        <f>IFERROR(1-G70/SUM(Schulden!$E$8:$E$22),0)</f>
        <v/>
      </c>
    </row>
    <row r="71">
      <c r="B71" s="23">
        <f>Berechnung!B71</f>
        <v/>
      </c>
      <c r="C71" s="24">
        <f>Berechnung!D71+Berechnung!H71+Berechnung!L71+Berechnung!P71+Berechnung!T71+Berechnung!X71+Berechnung!AB71+Berechnung!AF71+Berechnung!AJ71+Berechnung!AN71+Berechnung!AR71+Berechnung!AV71+Berechnung!AZ71+Berechnung!BD71+Berechnung!BH71</f>
        <v/>
      </c>
      <c r="D71" s="24">
        <f>Berechnung!E71+Berechnung!I71+Berechnung!M71+Berechnung!Q71+Berechnung!U71+Berechnung!Y71+Berechnung!AC71+Berechnung!AG71+Berechnung!AK71+Berechnung!AO71+Berechnung!AS71+Berechnung!AW71+Berechnung!BA71+Berechnung!BE71+Berechnung!BI71</f>
        <v/>
      </c>
      <c r="E71" s="24">
        <f>Berechnung!F71+Berechnung!J71+Berechnung!N71+Berechnung!R71+Berechnung!V71+Berechnung!Z71+Berechnung!AD71+Berechnung!AH71+Berechnung!AL71+Berechnung!AP71+Berechnung!AT71+Berechnung!AX71+Berechnung!BB71+Berechnung!BF71+Berechnung!BJ71</f>
        <v/>
      </c>
      <c r="F71" s="24">
        <f>Berechnung!C71</f>
        <v/>
      </c>
      <c r="G71" s="24">
        <f>Berechnung!G71+Berechnung!K71+Berechnung!O71+Berechnung!S71+Berechnung!W71+Berechnung!AA71+Berechnung!AE71+Berechnung!AI71+Berechnung!AM71+Berechnung!AQ71+Berechnung!AU71+Berechnung!AY71+Berechnung!BC71+Berechnung!BG71+Berechnung!BK71</f>
        <v/>
      </c>
      <c r="H71" s="25">
        <f>IFERROR(1-G71/SUM(Schulden!$E$8:$E$22),0)</f>
        <v/>
      </c>
    </row>
    <row r="72">
      <c r="B72" s="23">
        <f>Berechnung!B72</f>
        <v/>
      </c>
      <c r="C72" s="24">
        <f>Berechnung!D72+Berechnung!H72+Berechnung!L72+Berechnung!P72+Berechnung!T72+Berechnung!X72+Berechnung!AB72+Berechnung!AF72+Berechnung!AJ72+Berechnung!AN72+Berechnung!AR72+Berechnung!AV72+Berechnung!AZ72+Berechnung!BD72+Berechnung!BH72</f>
        <v/>
      </c>
      <c r="D72" s="24">
        <f>Berechnung!E72+Berechnung!I72+Berechnung!M72+Berechnung!Q72+Berechnung!U72+Berechnung!Y72+Berechnung!AC72+Berechnung!AG72+Berechnung!AK72+Berechnung!AO72+Berechnung!AS72+Berechnung!AW72+Berechnung!BA72+Berechnung!BE72+Berechnung!BI72</f>
        <v/>
      </c>
      <c r="E72" s="24">
        <f>Berechnung!F72+Berechnung!J72+Berechnung!N72+Berechnung!R72+Berechnung!V72+Berechnung!Z72+Berechnung!AD72+Berechnung!AH72+Berechnung!AL72+Berechnung!AP72+Berechnung!AT72+Berechnung!AX72+Berechnung!BB72+Berechnung!BF72+Berechnung!BJ72</f>
        <v/>
      </c>
      <c r="F72" s="24">
        <f>Berechnung!C72</f>
        <v/>
      </c>
      <c r="G72" s="24">
        <f>Berechnung!G72+Berechnung!K72+Berechnung!O72+Berechnung!S72+Berechnung!W72+Berechnung!AA72+Berechnung!AE72+Berechnung!AI72+Berechnung!AM72+Berechnung!AQ72+Berechnung!AU72+Berechnung!AY72+Berechnung!BC72+Berechnung!BG72+Berechnung!BK72</f>
        <v/>
      </c>
      <c r="H72" s="25">
        <f>IFERROR(1-G72/SUM(Schulden!$E$8:$E$22),0)</f>
        <v/>
      </c>
    </row>
    <row r="73">
      <c r="B73" s="23">
        <f>Berechnung!B73</f>
        <v/>
      </c>
      <c r="C73" s="24">
        <f>Berechnung!D73+Berechnung!H73+Berechnung!L73+Berechnung!P73+Berechnung!T73+Berechnung!X73+Berechnung!AB73+Berechnung!AF73+Berechnung!AJ73+Berechnung!AN73+Berechnung!AR73+Berechnung!AV73+Berechnung!AZ73+Berechnung!BD73+Berechnung!BH73</f>
        <v/>
      </c>
      <c r="D73" s="24">
        <f>Berechnung!E73+Berechnung!I73+Berechnung!M73+Berechnung!Q73+Berechnung!U73+Berechnung!Y73+Berechnung!AC73+Berechnung!AG73+Berechnung!AK73+Berechnung!AO73+Berechnung!AS73+Berechnung!AW73+Berechnung!BA73+Berechnung!BE73+Berechnung!BI73</f>
        <v/>
      </c>
      <c r="E73" s="24">
        <f>Berechnung!F73+Berechnung!J73+Berechnung!N73+Berechnung!R73+Berechnung!V73+Berechnung!Z73+Berechnung!AD73+Berechnung!AH73+Berechnung!AL73+Berechnung!AP73+Berechnung!AT73+Berechnung!AX73+Berechnung!BB73+Berechnung!BF73+Berechnung!BJ73</f>
        <v/>
      </c>
      <c r="F73" s="24">
        <f>Berechnung!C73</f>
        <v/>
      </c>
      <c r="G73" s="24">
        <f>Berechnung!G73+Berechnung!K73+Berechnung!O73+Berechnung!S73+Berechnung!W73+Berechnung!AA73+Berechnung!AE73+Berechnung!AI73+Berechnung!AM73+Berechnung!AQ73+Berechnung!AU73+Berechnung!AY73+Berechnung!BC73+Berechnung!BG73+Berechnung!BK73</f>
        <v/>
      </c>
      <c r="H73" s="25">
        <f>IFERROR(1-G73/SUM(Schulden!$E$8:$E$22),0)</f>
        <v/>
      </c>
    </row>
    <row r="74">
      <c r="B74" s="23">
        <f>Berechnung!B74</f>
        <v/>
      </c>
      <c r="C74" s="24">
        <f>Berechnung!D74+Berechnung!H74+Berechnung!L74+Berechnung!P74+Berechnung!T74+Berechnung!X74+Berechnung!AB74+Berechnung!AF74+Berechnung!AJ74+Berechnung!AN74+Berechnung!AR74+Berechnung!AV74+Berechnung!AZ74+Berechnung!BD74+Berechnung!BH74</f>
        <v/>
      </c>
      <c r="D74" s="24">
        <f>Berechnung!E74+Berechnung!I74+Berechnung!M74+Berechnung!Q74+Berechnung!U74+Berechnung!Y74+Berechnung!AC74+Berechnung!AG74+Berechnung!AK74+Berechnung!AO74+Berechnung!AS74+Berechnung!AW74+Berechnung!BA74+Berechnung!BE74+Berechnung!BI74</f>
        <v/>
      </c>
      <c r="E74" s="24">
        <f>Berechnung!F74+Berechnung!J74+Berechnung!N74+Berechnung!R74+Berechnung!V74+Berechnung!Z74+Berechnung!AD74+Berechnung!AH74+Berechnung!AL74+Berechnung!AP74+Berechnung!AT74+Berechnung!AX74+Berechnung!BB74+Berechnung!BF74+Berechnung!BJ74</f>
        <v/>
      </c>
      <c r="F74" s="24">
        <f>Berechnung!C74</f>
        <v/>
      </c>
      <c r="G74" s="24">
        <f>Berechnung!G74+Berechnung!K74+Berechnung!O74+Berechnung!S74+Berechnung!W74+Berechnung!AA74+Berechnung!AE74+Berechnung!AI74+Berechnung!AM74+Berechnung!AQ74+Berechnung!AU74+Berechnung!AY74+Berechnung!BC74+Berechnung!BG74+Berechnung!BK74</f>
        <v/>
      </c>
      <c r="H74" s="25">
        <f>IFERROR(1-G74/SUM(Schulden!$E$8:$E$22),0)</f>
        <v/>
      </c>
    </row>
    <row r="75">
      <c r="B75" s="23">
        <f>Berechnung!B75</f>
        <v/>
      </c>
      <c r="C75" s="24">
        <f>Berechnung!D75+Berechnung!H75+Berechnung!L75+Berechnung!P75+Berechnung!T75+Berechnung!X75+Berechnung!AB75+Berechnung!AF75+Berechnung!AJ75+Berechnung!AN75+Berechnung!AR75+Berechnung!AV75+Berechnung!AZ75+Berechnung!BD75+Berechnung!BH75</f>
        <v/>
      </c>
      <c r="D75" s="24">
        <f>Berechnung!E75+Berechnung!I75+Berechnung!M75+Berechnung!Q75+Berechnung!U75+Berechnung!Y75+Berechnung!AC75+Berechnung!AG75+Berechnung!AK75+Berechnung!AO75+Berechnung!AS75+Berechnung!AW75+Berechnung!BA75+Berechnung!BE75+Berechnung!BI75</f>
        <v/>
      </c>
      <c r="E75" s="24">
        <f>Berechnung!F75+Berechnung!J75+Berechnung!N75+Berechnung!R75+Berechnung!V75+Berechnung!Z75+Berechnung!AD75+Berechnung!AH75+Berechnung!AL75+Berechnung!AP75+Berechnung!AT75+Berechnung!AX75+Berechnung!BB75+Berechnung!BF75+Berechnung!BJ75</f>
        <v/>
      </c>
      <c r="F75" s="24">
        <f>Berechnung!C75</f>
        <v/>
      </c>
      <c r="G75" s="24">
        <f>Berechnung!G75+Berechnung!K75+Berechnung!O75+Berechnung!S75+Berechnung!W75+Berechnung!AA75+Berechnung!AE75+Berechnung!AI75+Berechnung!AM75+Berechnung!AQ75+Berechnung!AU75+Berechnung!AY75+Berechnung!BC75+Berechnung!BG75+Berechnung!BK75</f>
        <v/>
      </c>
      <c r="H75" s="25">
        <f>IFERROR(1-G75/SUM(Schulden!$E$8:$E$22),0)</f>
        <v/>
      </c>
    </row>
    <row r="76">
      <c r="B76" s="23">
        <f>Berechnung!B76</f>
        <v/>
      </c>
      <c r="C76" s="24">
        <f>Berechnung!D76+Berechnung!H76+Berechnung!L76+Berechnung!P76+Berechnung!T76+Berechnung!X76+Berechnung!AB76+Berechnung!AF76+Berechnung!AJ76+Berechnung!AN76+Berechnung!AR76+Berechnung!AV76+Berechnung!AZ76+Berechnung!BD76+Berechnung!BH76</f>
        <v/>
      </c>
      <c r="D76" s="24">
        <f>Berechnung!E76+Berechnung!I76+Berechnung!M76+Berechnung!Q76+Berechnung!U76+Berechnung!Y76+Berechnung!AC76+Berechnung!AG76+Berechnung!AK76+Berechnung!AO76+Berechnung!AS76+Berechnung!AW76+Berechnung!BA76+Berechnung!BE76+Berechnung!BI76</f>
        <v/>
      </c>
      <c r="E76" s="24">
        <f>Berechnung!F76+Berechnung!J76+Berechnung!N76+Berechnung!R76+Berechnung!V76+Berechnung!Z76+Berechnung!AD76+Berechnung!AH76+Berechnung!AL76+Berechnung!AP76+Berechnung!AT76+Berechnung!AX76+Berechnung!BB76+Berechnung!BF76+Berechnung!BJ76</f>
        <v/>
      </c>
      <c r="F76" s="24">
        <f>Berechnung!C76</f>
        <v/>
      </c>
      <c r="G76" s="24">
        <f>Berechnung!G76+Berechnung!K76+Berechnung!O76+Berechnung!S76+Berechnung!W76+Berechnung!AA76+Berechnung!AE76+Berechnung!AI76+Berechnung!AM76+Berechnung!AQ76+Berechnung!AU76+Berechnung!AY76+Berechnung!BC76+Berechnung!BG76+Berechnung!BK76</f>
        <v/>
      </c>
      <c r="H76" s="25">
        <f>IFERROR(1-G76/SUM(Schulden!$E$8:$E$22),0)</f>
        <v/>
      </c>
    </row>
    <row r="77">
      <c r="B77" s="23">
        <f>Berechnung!B77</f>
        <v/>
      </c>
      <c r="C77" s="24">
        <f>Berechnung!D77+Berechnung!H77+Berechnung!L77+Berechnung!P77+Berechnung!T77+Berechnung!X77+Berechnung!AB77+Berechnung!AF77+Berechnung!AJ77+Berechnung!AN77+Berechnung!AR77+Berechnung!AV77+Berechnung!AZ77+Berechnung!BD77+Berechnung!BH77</f>
        <v/>
      </c>
      <c r="D77" s="24">
        <f>Berechnung!E77+Berechnung!I77+Berechnung!M77+Berechnung!Q77+Berechnung!U77+Berechnung!Y77+Berechnung!AC77+Berechnung!AG77+Berechnung!AK77+Berechnung!AO77+Berechnung!AS77+Berechnung!AW77+Berechnung!BA77+Berechnung!BE77+Berechnung!BI77</f>
        <v/>
      </c>
      <c r="E77" s="24">
        <f>Berechnung!F77+Berechnung!J77+Berechnung!N77+Berechnung!R77+Berechnung!V77+Berechnung!Z77+Berechnung!AD77+Berechnung!AH77+Berechnung!AL77+Berechnung!AP77+Berechnung!AT77+Berechnung!AX77+Berechnung!BB77+Berechnung!BF77+Berechnung!BJ77</f>
        <v/>
      </c>
      <c r="F77" s="24">
        <f>Berechnung!C77</f>
        <v/>
      </c>
      <c r="G77" s="24">
        <f>Berechnung!G77+Berechnung!K77+Berechnung!O77+Berechnung!S77+Berechnung!W77+Berechnung!AA77+Berechnung!AE77+Berechnung!AI77+Berechnung!AM77+Berechnung!AQ77+Berechnung!AU77+Berechnung!AY77+Berechnung!BC77+Berechnung!BG77+Berechnung!BK77</f>
        <v/>
      </c>
      <c r="H77" s="25">
        <f>IFERROR(1-G77/SUM(Schulden!$E$8:$E$22),0)</f>
        <v/>
      </c>
    </row>
    <row r="78">
      <c r="B78" s="23">
        <f>Berechnung!B78</f>
        <v/>
      </c>
      <c r="C78" s="24">
        <f>Berechnung!D78+Berechnung!H78+Berechnung!L78+Berechnung!P78+Berechnung!T78+Berechnung!X78+Berechnung!AB78+Berechnung!AF78+Berechnung!AJ78+Berechnung!AN78+Berechnung!AR78+Berechnung!AV78+Berechnung!AZ78+Berechnung!BD78+Berechnung!BH78</f>
        <v/>
      </c>
      <c r="D78" s="24">
        <f>Berechnung!E78+Berechnung!I78+Berechnung!M78+Berechnung!Q78+Berechnung!U78+Berechnung!Y78+Berechnung!AC78+Berechnung!AG78+Berechnung!AK78+Berechnung!AO78+Berechnung!AS78+Berechnung!AW78+Berechnung!BA78+Berechnung!BE78+Berechnung!BI78</f>
        <v/>
      </c>
      <c r="E78" s="24">
        <f>Berechnung!F78+Berechnung!J78+Berechnung!N78+Berechnung!R78+Berechnung!V78+Berechnung!Z78+Berechnung!AD78+Berechnung!AH78+Berechnung!AL78+Berechnung!AP78+Berechnung!AT78+Berechnung!AX78+Berechnung!BB78+Berechnung!BF78+Berechnung!BJ78</f>
        <v/>
      </c>
      <c r="F78" s="24">
        <f>Berechnung!C78</f>
        <v/>
      </c>
      <c r="G78" s="24">
        <f>Berechnung!G78+Berechnung!K78+Berechnung!O78+Berechnung!S78+Berechnung!W78+Berechnung!AA78+Berechnung!AE78+Berechnung!AI78+Berechnung!AM78+Berechnung!AQ78+Berechnung!AU78+Berechnung!AY78+Berechnung!BC78+Berechnung!BG78+Berechnung!BK78</f>
        <v/>
      </c>
      <c r="H78" s="25">
        <f>IFERROR(1-G78/SUM(Schulden!$E$8:$E$22),0)</f>
        <v/>
      </c>
    </row>
    <row r="79">
      <c r="B79" s="23">
        <f>Berechnung!B79</f>
        <v/>
      </c>
      <c r="C79" s="24">
        <f>Berechnung!D79+Berechnung!H79+Berechnung!L79+Berechnung!P79+Berechnung!T79+Berechnung!X79+Berechnung!AB79+Berechnung!AF79+Berechnung!AJ79+Berechnung!AN79+Berechnung!AR79+Berechnung!AV79+Berechnung!AZ79+Berechnung!BD79+Berechnung!BH79</f>
        <v/>
      </c>
      <c r="D79" s="24">
        <f>Berechnung!E79+Berechnung!I79+Berechnung!M79+Berechnung!Q79+Berechnung!U79+Berechnung!Y79+Berechnung!AC79+Berechnung!AG79+Berechnung!AK79+Berechnung!AO79+Berechnung!AS79+Berechnung!AW79+Berechnung!BA79+Berechnung!BE79+Berechnung!BI79</f>
        <v/>
      </c>
      <c r="E79" s="24">
        <f>Berechnung!F79+Berechnung!J79+Berechnung!N79+Berechnung!R79+Berechnung!V79+Berechnung!Z79+Berechnung!AD79+Berechnung!AH79+Berechnung!AL79+Berechnung!AP79+Berechnung!AT79+Berechnung!AX79+Berechnung!BB79+Berechnung!BF79+Berechnung!BJ79</f>
        <v/>
      </c>
      <c r="F79" s="24">
        <f>Berechnung!C79</f>
        <v/>
      </c>
      <c r="G79" s="24">
        <f>Berechnung!G79+Berechnung!K79+Berechnung!O79+Berechnung!S79+Berechnung!W79+Berechnung!AA79+Berechnung!AE79+Berechnung!AI79+Berechnung!AM79+Berechnung!AQ79+Berechnung!AU79+Berechnung!AY79+Berechnung!BC79+Berechnung!BG79+Berechnung!BK79</f>
        <v/>
      </c>
      <c r="H79" s="25">
        <f>IFERROR(1-G79/SUM(Schulden!$E$8:$E$22),0)</f>
        <v/>
      </c>
    </row>
    <row r="80">
      <c r="B80" s="23">
        <f>Berechnung!B80</f>
        <v/>
      </c>
      <c r="C80" s="24">
        <f>Berechnung!D80+Berechnung!H80+Berechnung!L80+Berechnung!P80+Berechnung!T80+Berechnung!X80+Berechnung!AB80+Berechnung!AF80+Berechnung!AJ80+Berechnung!AN80+Berechnung!AR80+Berechnung!AV80+Berechnung!AZ80+Berechnung!BD80+Berechnung!BH80</f>
        <v/>
      </c>
      <c r="D80" s="24">
        <f>Berechnung!E80+Berechnung!I80+Berechnung!M80+Berechnung!Q80+Berechnung!U80+Berechnung!Y80+Berechnung!AC80+Berechnung!AG80+Berechnung!AK80+Berechnung!AO80+Berechnung!AS80+Berechnung!AW80+Berechnung!BA80+Berechnung!BE80+Berechnung!BI80</f>
        <v/>
      </c>
      <c r="E80" s="24">
        <f>Berechnung!F80+Berechnung!J80+Berechnung!N80+Berechnung!R80+Berechnung!V80+Berechnung!Z80+Berechnung!AD80+Berechnung!AH80+Berechnung!AL80+Berechnung!AP80+Berechnung!AT80+Berechnung!AX80+Berechnung!BB80+Berechnung!BF80+Berechnung!BJ80</f>
        <v/>
      </c>
      <c r="F80" s="24">
        <f>Berechnung!C80</f>
        <v/>
      </c>
      <c r="G80" s="24">
        <f>Berechnung!G80+Berechnung!K80+Berechnung!O80+Berechnung!S80+Berechnung!W80+Berechnung!AA80+Berechnung!AE80+Berechnung!AI80+Berechnung!AM80+Berechnung!AQ80+Berechnung!AU80+Berechnung!AY80+Berechnung!BC80+Berechnung!BG80+Berechnung!BK80</f>
        <v/>
      </c>
      <c r="H80" s="25">
        <f>IFERROR(1-G80/SUM(Schulden!$E$8:$E$22),0)</f>
        <v/>
      </c>
    </row>
    <row r="81">
      <c r="B81" s="23">
        <f>Berechnung!B81</f>
        <v/>
      </c>
      <c r="C81" s="24">
        <f>Berechnung!D81+Berechnung!H81+Berechnung!L81+Berechnung!P81+Berechnung!T81+Berechnung!X81+Berechnung!AB81+Berechnung!AF81+Berechnung!AJ81+Berechnung!AN81+Berechnung!AR81+Berechnung!AV81+Berechnung!AZ81+Berechnung!BD81+Berechnung!BH81</f>
        <v/>
      </c>
      <c r="D81" s="24">
        <f>Berechnung!E81+Berechnung!I81+Berechnung!M81+Berechnung!Q81+Berechnung!U81+Berechnung!Y81+Berechnung!AC81+Berechnung!AG81+Berechnung!AK81+Berechnung!AO81+Berechnung!AS81+Berechnung!AW81+Berechnung!BA81+Berechnung!BE81+Berechnung!BI81</f>
        <v/>
      </c>
      <c r="E81" s="24">
        <f>Berechnung!F81+Berechnung!J81+Berechnung!N81+Berechnung!R81+Berechnung!V81+Berechnung!Z81+Berechnung!AD81+Berechnung!AH81+Berechnung!AL81+Berechnung!AP81+Berechnung!AT81+Berechnung!AX81+Berechnung!BB81+Berechnung!BF81+Berechnung!BJ81</f>
        <v/>
      </c>
      <c r="F81" s="24">
        <f>Berechnung!C81</f>
        <v/>
      </c>
      <c r="G81" s="24">
        <f>Berechnung!G81+Berechnung!K81+Berechnung!O81+Berechnung!S81+Berechnung!W81+Berechnung!AA81+Berechnung!AE81+Berechnung!AI81+Berechnung!AM81+Berechnung!AQ81+Berechnung!AU81+Berechnung!AY81+Berechnung!BC81+Berechnung!BG81+Berechnung!BK81</f>
        <v/>
      </c>
      <c r="H81" s="25">
        <f>IFERROR(1-G81/SUM(Schulden!$E$8:$E$22),0)</f>
        <v/>
      </c>
    </row>
    <row r="82">
      <c r="B82" s="23">
        <f>Berechnung!B82</f>
        <v/>
      </c>
      <c r="C82" s="24">
        <f>Berechnung!D82+Berechnung!H82+Berechnung!L82+Berechnung!P82+Berechnung!T82+Berechnung!X82+Berechnung!AB82+Berechnung!AF82+Berechnung!AJ82+Berechnung!AN82+Berechnung!AR82+Berechnung!AV82+Berechnung!AZ82+Berechnung!BD82+Berechnung!BH82</f>
        <v/>
      </c>
      <c r="D82" s="24">
        <f>Berechnung!E82+Berechnung!I82+Berechnung!M82+Berechnung!Q82+Berechnung!U82+Berechnung!Y82+Berechnung!AC82+Berechnung!AG82+Berechnung!AK82+Berechnung!AO82+Berechnung!AS82+Berechnung!AW82+Berechnung!BA82+Berechnung!BE82+Berechnung!BI82</f>
        <v/>
      </c>
      <c r="E82" s="24">
        <f>Berechnung!F82+Berechnung!J82+Berechnung!N82+Berechnung!R82+Berechnung!V82+Berechnung!Z82+Berechnung!AD82+Berechnung!AH82+Berechnung!AL82+Berechnung!AP82+Berechnung!AT82+Berechnung!AX82+Berechnung!BB82+Berechnung!BF82+Berechnung!BJ82</f>
        <v/>
      </c>
      <c r="F82" s="24">
        <f>Berechnung!C82</f>
        <v/>
      </c>
      <c r="G82" s="24">
        <f>Berechnung!G82+Berechnung!K82+Berechnung!O82+Berechnung!S82+Berechnung!W82+Berechnung!AA82+Berechnung!AE82+Berechnung!AI82+Berechnung!AM82+Berechnung!AQ82+Berechnung!AU82+Berechnung!AY82+Berechnung!BC82+Berechnung!BG82+Berechnung!BK82</f>
        <v/>
      </c>
      <c r="H82" s="25">
        <f>IFERROR(1-G82/SUM(Schulden!$E$8:$E$22),0)</f>
        <v/>
      </c>
    </row>
    <row r="83">
      <c r="B83" s="23">
        <f>Berechnung!B83</f>
        <v/>
      </c>
      <c r="C83" s="24">
        <f>Berechnung!D83+Berechnung!H83+Berechnung!L83+Berechnung!P83+Berechnung!T83+Berechnung!X83+Berechnung!AB83+Berechnung!AF83+Berechnung!AJ83+Berechnung!AN83+Berechnung!AR83+Berechnung!AV83+Berechnung!AZ83+Berechnung!BD83+Berechnung!BH83</f>
        <v/>
      </c>
      <c r="D83" s="24">
        <f>Berechnung!E83+Berechnung!I83+Berechnung!M83+Berechnung!Q83+Berechnung!U83+Berechnung!Y83+Berechnung!AC83+Berechnung!AG83+Berechnung!AK83+Berechnung!AO83+Berechnung!AS83+Berechnung!AW83+Berechnung!BA83+Berechnung!BE83+Berechnung!BI83</f>
        <v/>
      </c>
      <c r="E83" s="24">
        <f>Berechnung!F83+Berechnung!J83+Berechnung!N83+Berechnung!R83+Berechnung!V83+Berechnung!Z83+Berechnung!AD83+Berechnung!AH83+Berechnung!AL83+Berechnung!AP83+Berechnung!AT83+Berechnung!AX83+Berechnung!BB83+Berechnung!BF83+Berechnung!BJ83</f>
        <v/>
      </c>
      <c r="F83" s="24">
        <f>Berechnung!C83</f>
        <v/>
      </c>
      <c r="G83" s="24">
        <f>Berechnung!G83+Berechnung!K83+Berechnung!O83+Berechnung!S83+Berechnung!W83+Berechnung!AA83+Berechnung!AE83+Berechnung!AI83+Berechnung!AM83+Berechnung!AQ83+Berechnung!AU83+Berechnung!AY83+Berechnung!BC83+Berechnung!BG83+Berechnung!BK83</f>
        <v/>
      </c>
      <c r="H83" s="25">
        <f>IFERROR(1-G83/SUM(Schulden!$E$8:$E$22),0)</f>
        <v/>
      </c>
    </row>
    <row r="84">
      <c r="B84" s="23">
        <f>Berechnung!B84</f>
        <v/>
      </c>
      <c r="C84" s="24">
        <f>Berechnung!D84+Berechnung!H84+Berechnung!L84+Berechnung!P84+Berechnung!T84+Berechnung!X84+Berechnung!AB84+Berechnung!AF84+Berechnung!AJ84+Berechnung!AN84+Berechnung!AR84+Berechnung!AV84+Berechnung!AZ84+Berechnung!BD84+Berechnung!BH84</f>
        <v/>
      </c>
      <c r="D84" s="24">
        <f>Berechnung!E84+Berechnung!I84+Berechnung!M84+Berechnung!Q84+Berechnung!U84+Berechnung!Y84+Berechnung!AC84+Berechnung!AG84+Berechnung!AK84+Berechnung!AO84+Berechnung!AS84+Berechnung!AW84+Berechnung!BA84+Berechnung!BE84+Berechnung!BI84</f>
        <v/>
      </c>
      <c r="E84" s="24">
        <f>Berechnung!F84+Berechnung!J84+Berechnung!N84+Berechnung!R84+Berechnung!V84+Berechnung!Z84+Berechnung!AD84+Berechnung!AH84+Berechnung!AL84+Berechnung!AP84+Berechnung!AT84+Berechnung!AX84+Berechnung!BB84+Berechnung!BF84+Berechnung!BJ84</f>
        <v/>
      </c>
      <c r="F84" s="24">
        <f>Berechnung!C84</f>
        <v/>
      </c>
      <c r="G84" s="24">
        <f>Berechnung!G84+Berechnung!K84+Berechnung!O84+Berechnung!S84+Berechnung!W84+Berechnung!AA84+Berechnung!AE84+Berechnung!AI84+Berechnung!AM84+Berechnung!AQ84+Berechnung!AU84+Berechnung!AY84+Berechnung!BC84+Berechnung!BG84+Berechnung!BK84</f>
        <v/>
      </c>
      <c r="H84" s="25">
        <f>IFERROR(1-G84/SUM(Schulden!$E$8:$E$22),0)</f>
        <v/>
      </c>
    </row>
    <row r="85">
      <c r="B85" s="23">
        <f>Berechnung!B85</f>
        <v/>
      </c>
      <c r="C85" s="24">
        <f>Berechnung!D85+Berechnung!H85+Berechnung!L85+Berechnung!P85+Berechnung!T85+Berechnung!X85+Berechnung!AB85+Berechnung!AF85+Berechnung!AJ85+Berechnung!AN85+Berechnung!AR85+Berechnung!AV85+Berechnung!AZ85+Berechnung!BD85+Berechnung!BH85</f>
        <v/>
      </c>
      <c r="D85" s="24">
        <f>Berechnung!E85+Berechnung!I85+Berechnung!M85+Berechnung!Q85+Berechnung!U85+Berechnung!Y85+Berechnung!AC85+Berechnung!AG85+Berechnung!AK85+Berechnung!AO85+Berechnung!AS85+Berechnung!AW85+Berechnung!BA85+Berechnung!BE85+Berechnung!BI85</f>
        <v/>
      </c>
      <c r="E85" s="24">
        <f>Berechnung!F85+Berechnung!J85+Berechnung!N85+Berechnung!R85+Berechnung!V85+Berechnung!Z85+Berechnung!AD85+Berechnung!AH85+Berechnung!AL85+Berechnung!AP85+Berechnung!AT85+Berechnung!AX85+Berechnung!BB85+Berechnung!BF85+Berechnung!BJ85</f>
        <v/>
      </c>
      <c r="F85" s="24">
        <f>Berechnung!C85</f>
        <v/>
      </c>
      <c r="G85" s="24">
        <f>Berechnung!G85+Berechnung!K85+Berechnung!O85+Berechnung!S85+Berechnung!W85+Berechnung!AA85+Berechnung!AE85+Berechnung!AI85+Berechnung!AM85+Berechnung!AQ85+Berechnung!AU85+Berechnung!AY85+Berechnung!BC85+Berechnung!BG85+Berechnung!BK85</f>
        <v/>
      </c>
      <c r="H85" s="25">
        <f>IFERROR(1-G85/SUM(Schulden!$E$8:$E$22),0)</f>
        <v/>
      </c>
    </row>
    <row r="86">
      <c r="B86" s="23">
        <f>Berechnung!B86</f>
        <v/>
      </c>
      <c r="C86" s="24">
        <f>Berechnung!D86+Berechnung!H86+Berechnung!L86+Berechnung!P86+Berechnung!T86+Berechnung!X86+Berechnung!AB86+Berechnung!AF86+Berechnung!AJ86+Berechnung!AN86+Berechnung!AR86+Berechnung!AV86+Berechnung!AZ86+Berechnung!BD86+Berechnung!BH86</f>
        <v/>
      </c>
      <c r="D86" s="24">
        <f>Berechnung!E86+Berechnung!I86+Berechnung!M86+Berechnung!Q86+Berechnung!U86+Berechnung!Y86+Berechnung!AC86+Berechnung!AG86+Berechnung!AK86+Berechnung!AO86+Berechnung!AS86+Berechnung!AW86+Berechnung!BA86+Berechnung!BE86+Berechnung!BI86</f>
        <v/>
      </c>
      <c r="E86" s="24">
        <f>Berechnung!F86+Berechnung!J86+Berechnung!N86+Berechnung!R86+Berechnung!V86+Berechnung!Z86+Berechnung!AD86+Berechnung!AH86+Berechnung!AL86+Berechnung!AP86+Berechnung!AT86+Berechnung!AX86+Berechnung!BB86+Berechnung!BF86+Berechnung!BJ86</f>
        <v/>
      </c>
      <c r="F86" s="24">
        <f>Berechnung!C86</f>
        <v/>
      </c>
      <c r="G86" s="24">
        <f>Berechnung!G86+Berechnung!K86+Berechnung!O86+Berechnung!S86+Berechnung!W86+Berechnung!AA86+Berechnung!AE86+Berechnung!AI86+Berechnung!AM86+Berechnung!AQ86+Berechnung!AU86+Berechnung!AY86+Berechnung!BC86+Berechnung!BG86+Berechnung!BK86</f>
        <v/>
      </c>
      <c r="H86" s="25">
        <f>IFERROR(1-G86/SUM(Schulden!$E$8:$E$22),0)</f>
        <v/>
      </c>
    </row>
    <row r="87">
      <c r="B87" s="23">
        <f>Berechnung!B87</f>
        <v/>
      </c>
      <c r="C87" s="24">
        <f>Berechnung!D87+Berechnung!H87+Berechnung!L87+Berechnung!P87+Berechnung!T87+Berechnung!X87+Berechnung!AB87+Berechnung!AF87+Berechnung!AJ87+Berechnung!AN87+Berechnung!AR87+Berechnung!AV87+Berechnung!AZ87+Berechnung!BD87+Berechnung!BH87</f>
        <v/>
      </c>
      <c r="D87" s="24">
        <f>Berechnung!E87+Berechnung!I87+Berechnung!M87+Berechnung!Q87+Berechnung!U87+Berechnung!Y87+Berechnung!AC87+Berechnung!AG87+Berechnung!AK87+Berechnung!AO87+Berechnung!AS87+Berechnung!AW87+Berechnung!BA87+Berechnung!BE87+Berechnung!BI87</f>
        <v/>
      </c>
      <c r="E87" s="24">
        <f>Berechnung!F87+Berechnung!J87+Berechnung!N87+Berechnung!R87+Berechnung!V87+Berechnung!Z87+Berechnung!AD87+Berechnung!AH87+Berechnung!AL87+Berechnung!AP87+Berechnung!AT87+Berechnung!AX87+Berechnung!BB87+Berechnung!BF87+Berechnung!BJ87</f>
        <v/>
      </c>
      <c r="F87" s="24">
        <f>Berechnung!C87</f>
        <v/>
      </c>
      <c r="G87" s="24">
        <f>Berechnung!G87+Berechnung!K87+Berechnung!O87+Berechnung!S87+Berechnung!W87+Berechnung!AA87+Berechnung!AE87+Berechnung!AI87+Berechnung!AM87+Berechnung!AQ87+Berechnung!AU87+Berechnung!AY87+Berechnung!BC87+Berechnung!BG87+Berechnung!BK87</f>
        <v/>
      </c>
      <c r="H87" s="25">
        <f>IFERROR(1-G87/SUM(Schulden!$E$8:$E$22),0)</f>
        <v/>
      </c>
    </row>
    <row r="88">
      <c r="B88" s="23">
        <f>Berechnung!B88</f>
        <v/>
      </c>
      <c r="C88" s="24">
        <f>Berechnung!D88+Berechnung!H88+Berechnung!L88+Berechnung!P88+Berechnung!T88+Berechnung!X88+Berechnung!AB88+Berechnung!AF88+Berechnung!AJ88+Berechnung!AN88+Berechnung!AR88+Berechnung!AV88+Berechnung!AZ88+Berechnung!BD88+Berechnung!BH88</f>
        <v/>
      </c>
      <c r="D88" s="24">
        <f>Berechnung!E88+Berechnung!I88+Berechnung!M88+Berechnung!Q88+Berechnung!U88+Berechnung!Y88+Berechnung!AC88+Berechnung!AG88+Berechnung!AK88+Berechnung!AO88+Berechnung!AS88+Berechnung!AW88+Berechnung!BA88+Berechnung!BE88+Berechnung!BI88</f>
        <v/>
      </c>
      <c r="E88" s="24">
        <f>Berechnung!F88+Berechnung!J88+Berechnung!N88+Berechnung!R88+Berechnung!V88+Berechnung!Z88+Berechnung!AD88+Berechnung!AH88+Berechnung!AL88+Berechnung!AP88+Berechnung!AT88+Berechnung!AX88+Berechnung!BB88+Berechnung!BF88+Berechnung!BJ88</f>
        <v/>
      </c>
      <c r="F88" s="24">
        <f>Berechnung!C88</f>
        <v/>
      </c>
      <c r="G88" s="24">
        <f>Berechnung!G88+Berechnung!K88+Berechnung!O88+Berechnung!S88+Berechnung!W88+Berechnung!AA88+Berechnung!AE88+Berechnung!AI88+Berechnung!AM88+Berechnung!AQ88+Berechnung!AU88+Berechnung!AY88+Berechnung!BC88+Berechnung!BG88+Berechnung!BK88</f>
        <v/>
      </c>
      <c r="H88" s="25">
        <f>IFERROR(1-G88/SUM(Schulden!$E$8:$E$22),0)</f>
        <v/>
      </c>
    </row>
    <row r="89">
      <c r="B89" s="23">
        <f>Berechnung!B89</f>
        <v/>
      </c>
      <c r="C89" s="24">
        <f>Berechnung!D89+Berechnung!H89+Berechnung!L89+Berechnung!P89+Berechnung!T89+Berechnung!X89+Berechnung!AB89+Berechnung!AF89+Berechnung!AJ89+Berechnung!AN89+Berechnung!AR89+Berechnung!AV89+Berechnung!AZ89+Berechnung!BD89+Berechnung!BH89</f>
        <v/>
      </c>
      <c r="D89" s="24">
        <f>Berechnung!E89+Berechnung!I89+Berechnung!M89+Berechnung!Q89+Berechnung!U89+Berechnung!Y89+Berechnung!AC89+Berechnung!AG89+Berechnung!AK89+Berechnung!AO89+Berechnung!AS89+Berechnung!AW89+Berechnung!BA89+Berechnung!BE89+Berechnung!BI89</f>
        <v/>
      </c>
      <c r="E89" s="24">
        <f>Berechnung!F89+Berechnung!J89+Berechnung!N89+Berechnung!R89+Berechnung!V89+Berechnung!Z89+Berechnung!AD89+Berechnung!AH89+Berechnung!AL89+Berechnung!AP89+Berechnung!AT89+Berechnung!AX89+Berechnung!BB89+Berechnung!BF89+Berechnung!BJ89</f>
        <v/>
      </c>
      <c r="F89" s="24">
        <f>Berechnung!C89</f>
        <v/>
      </c>
      <c r="G89" s="24">
        <f>Berechnung!G89+Berechnung!K89+Berechnung!O89+Berechnung!S89+Berechnung!W89+Berechnung!AA89+Berechnung!AE89+Berechnung!AI89+Berechnung!AM89+Berechnung!AQ89+Berechnung!AU89+Berechnung!AY89+Berechnung!BC89+Berechnung!BG89+Berechnung!BK89</f>
        <v/>
      </c>
      <c r="H89" s="25">
        <f>IFERROR(1-G89/SUM(Schulden!$E$8:$E$22),0)</f>
        <v/>
      </c>
    </row>
    <row r="90">
      <c r="B90" s="23">
        <f>Berechnung!B90</f>
        <v/>
      </c>
      <c r="C90" s="24">
        <f>Berechnung!D90+Berechnung!H90+Berechnung!L90+Berechnung!P90+Berechnung!T90+Berechnung!X90+Berechnung!AB90+Berechnung!AF90+Berechnung!AJ90+Berechnung!AN90+Berechnung!AR90+Berechnung!AV90+Berechnung!AZ90+Berechnung!BD90+Berechnung!BH90</f>
        <v/>
      </c>
      <c r="D90" s="24">
        <f>Berechnung!E90+Berechnung!I90+Berechnung!M90+Berechnung!Q90+Berechnung!U90+Berechnung!Y90+Berechnung!AC90+Berechnung!AG90+Berechnung!AK90+Berechnung!AO90+Berechnung!AS90+Berechnung!AW90+Berechnung!BA90+Berechnung!BE90+Berechnung!BI90</f>
        <v/>
      </c>
      <c r="E90" s="24">
        <f>Berechnung!F90+Berechnung!J90+Berechnung!N90+Berechnung!R90+Berechnung!V90+Berechnung!Z90+Berechnung!AD90+Berechnung!AH90+Berechnung!AL90+Berechnung!AP90+Berechnung!AT90+Berechnung!AX90+Berechnung!BB90+Berechnung!BF90+Berechnung!BJ90</f>
        <v/>
      </c>
      <c r="F90" s="24">
        <f>Berechnung!C90</f>
        <v/>
      </c>
      <c r="G90" s="24">
        <f>Berechnung!G90+Berechnung!K90+Berechnung!O90+Berechnung!S90+Berechnung!W90+Berechnung!AA90+Berechnung!AE90+Berechnung!AI90+Berechnung!AM90+Berechnung!AQ90+Berechnung!AU90+Berechnung!AY90+Berechnung!BC90+Berechnung!BG90+Berechnung!BK90</f>
        <v/>
      </c>
      <c r="H90" s="25">
        <f>IFERROR(1-G90/SUM(Schulden!$E$8:$E$22),0)</f>
        <v/>
      </c>
    </row>
    <row r="91">
      <c r="B91" s="23">
        <f>Berechnung!B91</f>
        <v/>
      </c>
      <c r="C91" s="24">
        <f>Berechnung!D91+Berechnung!H91+Berechnung!L91+Berechnung!P91+Berechnung!T91+Berechnung!X91+Berechnung!AB91+Berechnung!AF91+Berechnung!AJ91+Berechnung!AN91+Berechnung!AR91+Berechnung!AV91+Berechnung!AZ91+Berechnung!BD91+Berechnung!BH91</f>
        <v/>
      </c>
      <c r="D91" s="24">
        <f>Berechnung!E91+Berechnung!I91+Berechnung!M91+Berechnung!Q91+Berechnung!U91+Berechnung!Y91+Berechnung!AC91+Berechnung!AG91+Berechnung!AK91+Berechnung!AO91+Berechnung!AS91+Berechnung!AW91+Berechnung!BA91+Berechnung!BE91+Berechnung!BI91</f>
        <v/>
      </c>
      <c r="E91" s="24">
        <f>Berechnung!F91+Berechnung!J91+Berechnung!N91+Berechnung!R91+Berechnung!V91+Berechnung!Z91+Berechnung!AD91+Berechnung!AH91+Berechnung!AL91+Berechnung!AP91+Berechnung!AT91+Berechnung!AX91+Berechnung!BB91+Berechnung!BF91+Berechnung!BJ91</f>
        <v/>
      </c>
      <c r="F91" s="24">
        <f>Berechnung!C91</f>
        <v/>
      </c>
      <c r="G91" s="24">
        <f>Berechnung!G91+Berechnung!K91+Berechnung!O91+Berechnung!S91+Berechnung!W91+Berechnung!AA91+Berechnung!AE91+Berechnung!AI91+Berechnung!AM91+Berechnung!AQ91+Berechnung!AU91+Berechnung!AY91+Berechnung!BC91+Berechnung!BG91+Berechnung!BK91</f>
        <v/>
      </c>
      <c r="H91" s="25">
        <f>IFERROR(1-G91/SUM(Schulden!$E$8:$E$22),0)</f>
        <v/>
      </c>
    </row>
    <row r="92">
      <c r="B92" s="23">
        <f>Berechnung!B92</f>
        <v/>
      </c>
      <c r="C92" s="24">
        <f>Berechnung!D92+Berechnung!H92+Berechnung!L92+Berechnung!P92+Berechnung!T92+Berechnung!X92+Berechnung!AB92+Berechnung!AF92+Berechnung!AJ92+Berechnung!AN92+Berechnung!AR92+Berechnung!AV92+Berechnung!AZ92+Berechnung!BD92+Berechnung!BH92</f>
        <v/>
      </c>
      <c r="D92" s="24">
        <f>Berechnung!E92+Berechnung!I92+Berechnung!M92+Berechnung!Q92+Berechnung!U92+Berechnung!Y92+Berechnung!AC92+Berechnung!AG92+Berechnung!AK92+Berechnung!AO92+Berechnung!AS92+Berechnung!AW92+Berechnung!BA92+Berechnung!BE92+Berechnung!BI92</f>
        <v/>
      </c>
      <c r="E92" s="24">
        <f>Berechnung!F92+Berechnung!J92+Berechnung!N92+Berechnung!R92+Berechnung!V92+Berechnung!Z92+Berechnung!AD92+Berechnung!AH92+Berechnung!AL92+Berechnung!AP92+Berechnung!AT92+Berechnung!AX92+Berechnung!BB92+Berechnung!BF92+Berechnung!BJ92</f>
        <v/>
      </c>
      <c r="F92" s="24">
        <f>Berechnung!C92</f>
        <v/>
      </c>
      <c r="G92" s="24">
        <f>Berechnung!G92+Berechnung!K92+Berechnung!O92+Berechnung!S92+Berechnung!W92+Berechnung!AA92+Berechnung!AE92+Berechnung!AI92+Berechnung!AM92+Berechnung!AQ92+Berechnung!AU92+Berechnung!AY92+Berechnung!BC92+Berechnung!BG92+Berechnung!BK92</f>
        <v/>
      </c>
      <c r="H92" s="25">
        <f>IFERROR(1-G92/SUM(Schulden!$E$8:$E$22),0)</f>
        <v/>
      </c>
    </row>
    <row r="93">
      <c r="B93" s="23">
        <f>Berechnung!B93</f>
        <v/>
      </c>
      <c r="C93" s="24">
        <f>Berechnung!D93+Berechnung!H93+Berechnung!L93+Berechnung!P93+Berechnung!T93+Berechnung!X93+Berechnung!AB93+Berechnung!AF93+Berechnung!AJ93+Berechnung!AN93+Berechnung!AR93+Berechnung!AV93+Berechnung!AZ93+Berechnung!BD93+Berechnung!BH93</f>
        <v/>
      </c>
      <c r="D93" s="24">
        <f>Berechnung!E93+Berechnung!I93+Berechnung!M93+Berechnung!Q93+Berechnung!U93+Berechnung!Y93+Berechnung!AC93+Berechnung!AG93+Berechnung!AK93+Berechnung!AO93+Berechnung!AS93+Berechnung!AW93+Berechnung!BA93+Berechnung!BE93+Berechnung!BI93</f>
        <v/>
      </c>
      <c r="E93" s="24">
        <f>Berechnung!F93+Berechnung!J93+Berechnung!N93+Berechnung!R93+Berechnung!V93+Berechnung!Z93+Berechnung!AD93+Berechnung!AH93+Berechnung!AL93+Berechnung!AP93+Berechnung!AT93+Berechnung!AX93+Berechnung!BB93+Berechnung!BF93+Berechnung!BJ93</f>
        <v/>
      </c>
      <c r="F93" s="24">
        <f>Berechnung!C93</f>
        <v/>
      </c>
      <c r="G93" s="24">
        <f>Berechnung!G93+Berechnung!K93+Berechnung!O93+Berechnung!S93+Berechnung!W93+Berechnung!AA93+Berechnung!AE93+Berechnung!AI93+Berechnung!AM93+Berechnung!AQ93+Berechnung!AU93+Berechnung!AY93+Berechnung!BC93+Berechnung!BG93+Berechnung!BK93</f>
        <v/>
      </c>
      <c r="H93" s="25">
        <f>IFERROR(1-G93/SUM(Schulden!$E$8:$E$22),0)</f>
        <v/>
      </c>
    </row>
    <row r="94">
      <c r="B94" s="23">
        <f>Berechnung!B94</f>
        <v/>
      </c>
      <c r="C94" s="24">
        <f>Berechnung!D94+Berechnung!H94+Berechnung!L94+Berechnung!P94+Berechnung!T94+Berechnung!X94+Berechnung!AB94+Berechnung!AF94+Berechnung!AJ94+Berechnung!AN94+Berechnung!AR94+Berechnung!AV94+Berechnung!AZ94+Berechnung!BD94+Berechnung!BH94</f>
        <v/>
      </c>
      <c r="D94" s="24">
        <f>Berechnung!E94+Berechnung!I94+Berechnung!M94+Berechnung!Q94+Berechnung!U94+Berechnung!Y94+Berechnung!AC94+Berechnung!AG94+Berechnung!AK94+Berechnung!AO94+Berechnung!AS94+Berechnung!AW94+Berechnung!BA94+Berechnung!BE94+Berechnung!BI94</f>
        <v/>
      </c>
      <c r="E94" s="24">
        <f>Berechnung!F94+Berechnung!J94+Berechnung!N94+Berechnung!R94+Berechnung!V94+Berechnung!Z94+Berechnung!AD94+Berechnung!AH94+Berechnung!AL94+Berechnung!AP94+Berechnung!AT94+Berechnung!AX94+Berechnung!BB94+Berechnung!BF94+Berechnung!BJ94</f>
        <v/>
      </c>
      <c r="F94" s="24">
        <f>Berechnung!C94</f>
        <v/>
      </c>
      <c r="G94" s="24">
        <f>Berechnung!G94+Berechnung!K94+Berechnung!O94+Berechnung!S94+Berechnung!W94+Berechnung!AA94+Berechnung!AE94+Berechnung!AI94+Berechnung!AM94+Berechnung!AQ94+Berechnung!AU94+Berechnung!AY94+Berechnung!BC94+Berechnung!BG94+Berechnung!BK94</f>
        <v/>
      </c>
      <c r="H94" s="25">
        <f>IFERROR(1-G94/SUM(Schulden!$E$8:$E$22),0)</f>
        <v/>
      </c>
    </row>
    <row r="95">
      <c r="B95" s="23">
        <f>Berechnung!B95</f>
        <v/>
      </c>
      <c r="C95" s="24">
        <f>Berechnung!D95+Berechnung!H95+Berechnung!L95+Berechnung!P95+Berechnung!T95+Berechnung!X95+Berechnung!AB95+Berechnung!AF95+Berechnung!AJ95+Berechnung!AN95+Berechnung!AR95+Berechnung!AV95+Berechnung!AZ95+Berechnung!BD95+Berechnung!BH95</f>
        <v/>
      </c>
      <c r="D95" s="24">
        <f>Berechnung!E95+Berechnung!I95+Berechnung!M95+Berechnung!Q95+Berechnung!U95+Berechnung!Y95+Berechnung!AC95+Berechnung!AG95+Berechnung!AK95+Berechnung!AO95+Berechnung!AS95+Berechnung!AW95+Berechnung!BA95+Berechnung!BE95+Berechnung!BI95</f>
        <v/>
      </c>
      <c r="E95" s="24">
        <f>Berechnung!F95+Berechnung!J95+Berechnung!N95+Berechnung!R95+Berechnung!V95+Berechnung!Z95+Berechnung!AD95+Berechnung!AH95+Berechnung!AL95+Berechnung!AP95+Berechnung!AT95+Berechnung!AX95+Berechnung!BB95+Berechnung!BF95+Berechnung!BJ95</f>
        <v/>
      </c>
      <c r="F95" s="24">
        <f>Berechnung!C95</f>
        <v/>
      </c>
      <c r="G95" s="24">
        <f>Berechnung!G95+Berechnung!K95+Berechnung!O95+Berechnung!S95+Berechnung!W95+Berechnung!AA95+Berechnung!AE95+Berechnung!AI95+Berechnung!AM95+Berechnung!AQ95+Berechnung!AU95+Berechnung!AY95+Berechnung!BC95+Berechnung!BG95+Berechnung!BK95</f>
        <v/>
      </c>
      <c r="H95" s="25">
        <f>IFERROR(1-G95/SUM(Schulden!$E$8:$E$22),0)</f>
        <v/>
      </c>
    </row>
    <row r="96">
      <c r="B96" s="23">
        <f>Berechnung!B96</f>
        <v/>
      </c>
      <c r="C96" s="24">
        <f>Berechnung!D96+Berechnung!H96+Berechnung!L96+Berechnung!P96+Berechnung!T96+Berechnung!X96+Berechnung!AB96+Berechnung!AF96+Berechnung!AJ96+Berechnung!AN96+Berechnung!AR96+Berechnung!AV96+Berechnung!AZ96+Berechnung!BD96+Berechnung!BH96</f>
        <v/>
      </c>
      <c r="D96" s="24">
        <f>Berechnung!E96+Berechnung!I96+Berechnung!M96+Berechnung!Q96+Berechnung!U96+Berechnung!Y96+Berechnung!AC96+Berechnung!AG96+Berechnung!AK96+Berechnung!AO96+Berechnung!AS96+Berechnung!AW96+Berechnung!BA96+Berechnung!BE96+Berechnung!BI96</f>
        <v/>
      </c>
      <c r="E96" s="24">
        <f>Berechnung!F96+Berechnung!J96+Berechnung!N96+Berechnung!R96+Berechnung!V96+Berechnung!Z96+Berechnung!AD96+Berechnung!AH96+Berechnung!AL96+Berechnung!AP96+Berechnung!AT96+Berechnung!AX96+Berechnung!BB96+Berechnung!BF96+Berechnung!BJ96</f>
        <v/>
      </c>
      <c r="F96" s="24">
        <f>Berechnung!C96</f>
        <v/>
      </c>
      <c r="G96" s="24">
        <f>Berechnung!G96+Berechnung!K96+Berechnung!O96+Berechnung!S96+Berechnung!W96+Berechnung!AA96+Berechnung!AE96+Berechnung!AI96+Berechnung!AM96+Berechnung!AQ96+Berechnung!AU96+Berechnung!AY96+Berechnung!BC96+Berechnung!BG96+Berechnung!BK96</f>
        <v/>
      </c>
      <c r="H96" s="25">
        <f>IFERROR(1-G96/SUM(Schulden!$E$8:$E$22),0)</f>
        <v/>
      </c>
    </row>
    <row r="97">
      <c r="B97" s="23">
        <f>Berechnung!B97</f>
        <v/>
      </c>
      <c r="C97" s="24">
        <f>Berechnung!D97+Berechnung!H97+Berechnung!L97+Berechnung!P97+Berechnung!T97+Berechnung!X97+Berechnung!AB97+Berechnung!AF97+Berechnung!AJ97+Berechnung!AN97+Berechnung!AR97+Berechnung!AV97+Berechnung!AZ97+Berechnung!BD97+Berechnung!BH97</f>
        <v/>
      </c>
      <c r="D97" s="24">
        <f>Berechnung!E97+Berechnung!I97+Berechnung!M97+Berechnung!Q97+Berechnung!U97+Berechnung!Y97+Berechnung!AC97+Berechnung!AG97+Berechnung!AK97+Berechnung!AO97+Berechnung!AS97+Berechnung!AW97+Berechnung!BA97+Berechnung!BE97+Berechnung!BI97</f>
        <v/>
      </c>
      <c r="E97" s="24">
        <f>Berechnung!F97+Berechnung!J97+Berechnung!N97+Berechnung!R97+Berechnung!V97+Berechnung!Z97+Berechnung!AD97+Berechnung!AH97+Berechnung!AL97+Berechnung!AP97+Berechnung!AT97+Berechnung!AX97+Berechnung!BB97+Berechnung!BF97+Berechnung!BJ97</f>
        <v/>
      </c>
      <c r="F97" s="24">
        <f>Berechnung!C97</f>
        <v/>
      </c>
      <c r="G97" s="24">
        <f>Berechnung!G97+Berechnung!K97+Berechnung!O97+Berechnung!S97+Berechnung!W97+Berechnung!AA97+Berechnung!AE97+Berechnung!AI97+Berechnung!AM97+Berechnung!AQ97+Berechnung!AU97+Berechnung!AY97+Berechnung!BC97+Berechnung!BG97+Berechnung!BK97</f>
        <v/>
      </c>
      <c r="H97" s="25">
        <f>IFERROR(1-G97/SUM(Schulden!$E$8:$E$22),0)</f>
        <v/>
      </c>
    </row>
    <row r="98">
      <c r="B98" s="23">
        <f>Berechnung!B98</f>
        <v/>
      </c>
      <c r="C98" s="24">
        <f>Berechnung!D98+Berechnung!H98+Berechnung!L98+Berechnung!P98+Berechnung!T98+Berechnung!X98+Berechnung!AB98+Berechnung!AF98+Berechnung!AJ98+Berechnung!AN98+Berechnung!AR98+Berechnung!AV98+Berechnung!AZ98+Berechnung!BD98+Berechnung!BH98</f>
        <v/>
      </c>
      <c r="D98" s="24">
        <f>Berechnung!E98+Berechnung!I98+Berechnung!M98+Berechnung!Q98+Berechnung!U98+Berechnung!Y98+Berechnung!AC98+Berechnung!AG98+Berechnung!AK98+Berechnung!AO98+Berechnung!AS98+Berechnung!AW98+Berechnung!BA98+Berechnung!BE98+Berechnung!BI98</f>
        <v/>
      </c>
      <c r="E98" s="24">
        <f>Berechnung!F98+Berechnung!J98+Berechnung!N98+Berechnung!R98+Berechnung!V98+Berechnung!Z98+Berechnung!AD98+Berechnung!AH98+Berechnung!AL98+Berechnung!AP98+Berechnung!AT98+Berechnung!AX98+Berechnung!BB98+Berechnung!BF98+Berechnung!BJ98</f>
        <v/>
      </c>
      <c r="F98" s="24">
        <f>Berechnung!C98</f>
        <v/>
      </c>
      <c r="G98" s="24">
        <f>Berechnung!G98+Berechnung!K98+Berechnung!O98+Berechnung!S98+Berechnung!W98+Berechnung!AA98+Berechnung!AE98+Berechnung!AI98+Berechnung!AM98+Berechnung!AQ98+Berechnung!AU98+Berechnung!AY98+Berechnung!BC98+Berechnung!BG98+Berechnung!BK98</f>
        <v/>
      </c>
      <c r="H98" s="25">
        <f>IFERROR(1-G98/SUM(Schulden!$E$8:$E$22),0)</f>
        <v/>
      </c>
    </row>
    <row r="99">
      <c r="B99" s="23">
        <f>Berechnung!B99</f>
        <v/>
      </c>
      <c r="C99" s="24">
        <f>Berechnung!D99+Berechnung!H99+Berechnung!L99+Berechnung!P99+Berechnung!T99+Berechnung!X99+Berechnung!AB99+Berechnung!AF99+Berechnung!AJ99+Berechnung!AN99+Berechnung!AR99+Berechnung!AV99+Berechnung!AZ99+Berechnung!BD99+Berechnung!BH99</f>
        <v/>
      </c>
      <c r="D99" s="24">
        <f>Berechnung!E99+Berechnung!I99+Berechnung!M99+Berechnung!Q99+Berechnung!U99+Berechnung!Y99+Berechnung!AC99+Berechnung!AG99+Berechnung!AK99+Berechnung!AO99+Berechnung!AS99+Berechnung!AW99+Berechnung!BA99+Berechnung!BE99+Berechnung!BI99</f>
        <v/>
      </c>
      <c r="E99" s="24">
        <f>Berechnung!F99+Berechnung!J99+Berechnung!N99+Berechnung!R99+Berechnung!V99+Berechnung!Z99+Berechnung!AD99+Berechnung!AH99+Berechnung!AL99+Berechnung!AP99+Berechnung!AT99+Berechnung!AX99+Berechnung!BB99+Berechnung!BF99+Berechnung!BJ99</f>
        <v/>
      </c>
      <c r="F99" s="24">
        <f>Berechnung!C99</f>
        <v/>
      </c>
      <c r="G99" s="24">
        <f>Berechnung!G99+Berechnung!K99+Berechnung!O99+Berechnung!S99+Berechnung!W99+Berechnung!AA99+Berechnung!AE99+Berechnung!AI99+Berechnung!AM99+Berechnung!AQ99+Berechnung!AU99+Berechnung!AY99+Berechnung!BC99+Berechnung!BG99+Berechnung!BK99</f>
        <v/>
      </c>
      <c r="H99" s="25">
        <f>IFERROR(1-G99/SUM(Schulden!$E$8:$E$22),0)</f>
        <v/>
      </c>
    </row>
    <row r="100">
      <c r="B100" s="23">
        <f>Berechnung!B100</f>
        <v/>
      </c>
      <c r="C100" s="24">
        <f>Berechnung!D100+Berechnung!H100+Berechnung!L100+Berechnung!P100+Berechnung!T100+Berechnung!X100+Berechnung!AB100+Berechnung!AF100+Berechnung!AJ100+Berechnung!AN100+Berechnung!AR100+Berechnung!AV100+Berechnung!AZ100+Berechnung!BD100+Berechnung!BH100</f>
        <v/>
      </c>
      <c r="D100" s="24">
        <f>Berechnung!E100+Berechnung!I100+Berechnung!M100+Berechnung!Q100+Berechnung!U100+Berechnung!Y100+Berechnung!AC100+Berechnung!AG100+Berechnung!AK100+Berechnung!AO100+Berechnung!AS100+Berechnung!AW100+Berechnung!BA100+Berechnung!BE100+Berechnung!BI100</f>
        <v/>
      </c>
      <c r="E100" s="24">
        <f>Berechnung!F100+Berechnung!J100+Berechnung!N100+Berechnung!R100+Berechnung!V100+Berechnung!Z100+Berechnung!AD100+Berechnung!AH100+Berechnung!AL100+Berechnung!AP100+Berechnung!AT100+Berechnung!AX100+Berechnung!BB100+Berechnung!BF100+Berechnung!BJ100</f>
        <v/>
      </c>
      <c r="F100" s="24">
        <f>Berechnung!C100</f>
        <v/>
      </c>
      <c r="G100" s="24">
        <f>Berechnung!G100+Berechnung!K100+Berechnung!O100+Berechnung!S100+Berechnung!W100+Berechnung!AA100+Berechnung!AE100+Berechnung!AI100+Berechnung!AM100+Berechnung!AQ100+Berechnung!AU100+Berechnung!AY100+Berechnung!BC100+Berechnung!BG100+Berechnung!BK100</f>
        <v/>
      </c>
      <c r="H100" s="25">
        <f>IFERROR(1-G100/SUM(Schulden!$E$8:$E$22),0)</f>
        <v/>
      </c>
    </row>
    <row r="101">
      <c r="B101" s="23">
        <f>Berechnung!B101</f>
        <v/>
      </c>
      <c r="C101" s="24">
        <f>Berechnung!D101+Berechnung!H101+Berechnung!L101+Berechnung!P101+Berechnung!T101+Berechnung!X101+Berechnung!AB101+Berechnung!AF101+Berechnung!AJ101+Berechnung!AN101+Berechnung!AR101+Berechnung!AV101+Berechnung!AZ101+Berechnung!BD101+Berechnung!BH101</f>
        <v/>
      </c>
      <c r="D101" s="24">
        <f>Berechnung!E101+Berechnung!I101+Berechnung!M101+Berechnung!Q101+Berechnung!U101+Berechnung!Y101+Berechnung!AC101+Berechnung!AG101+Berechnung!AK101+Berechnung!AO101+Berechnung!AS101+Berechnung!AW101+Berechnung!BA101+Berechnung!BE101+Berechnung!BI101</f>
        <v/>
      </c>
      <c r="E101" s="24">
        <f>Berechnung!F101+Berechnung!J101+Berechnung!N101+Berechnung!R101+Berechnung!V101+Berechnung!Z101+Berechnung!AD101+Berechnung!AH101+Berechnung!AL101+Berechnung!AP101+Berechnung!AT101+Berechnung!AX101+Berechnung!BB101+Berechnung!BF101+Berechnung!BJ101</f>
        <v/>
      </c>
      <c r="F101" s="24">
        <f>Berechnung!C101</f>
        <v/>
      </c>
      <c r="G101" s="24">
        <f>Berechnung!G101+Berechnung!K101+Berechnung!O101+Berechnung!S101+Berechnung!W101+Berechnung!AA101+Berechnung!AE101+Berechnung!AI101+Berechnung!AM101+Berechnung!AQ101+Berechnung!AU101+Berechnung!AY101+Berechnung!BC101+Berechnung!BG101+Berechnung!BK101</f>
        <v/>
      </c>
      <c r="H101" s="25">
        <f>IFERROR(1-G101/SUM(Schulden!$E$8:$E$22),0)</f>
        <v/>
      </c>
    </row>
    <row r="102">
      <c r="B102" s="23">
        <f>Berechnung!B102</f>
        <v/>
      </c>
      <c r="C102" s="24">
        <f>Berechnung!D102+Berechnung!H102+Berechnung!L102+Berechnung!P102+Berechnung!T102+Berechnung!X102+Berechnung!AB102+Berechnung!AF102+Berechnung!AJ102+Berechnung!AN102+Berechnung!AR102+Berechnung!AV102+Berechnung!AZ102+Berechnung!BD102+Berechnung!BH102</f>
        <v/>
      </c>
      <c r="D102" s="24">
        <f>Berechnung!E102+Berechnung!I102+Berechnung!M102+Berechnung!Q102+Berechnung!U102+Berechnung!Y102+Berechnung!AC102+Berechnung!AG102+Berechnung!AK102+Berechnung!AO102+Berechnung!AS102+Berechnung!AW102+Berechnung!BA102+Berechnung!BE102+Berechnung!BI102</f>
        <v/>
      </c>
      <c r="E102" s="24">
        <f>Berechnung!F102+Berechnung!J102+Berechnung!N102+Berechnung!R102+Berechnung!V102+Berechnung!Z102+Berechnung!AD102+Berechnung!AH102+Berechnung!AL102+Berechnung!AP102+Berechnung!AT102+Berechnung!AX102+Berechnung!BB102+Berechnung!BF102+Berechnung!BJ102</f>
        <v/>
      </c>
      <c r="F102" s="24">
        <f>Berechnung!C102</f>
        <v/>
      </c>
      <c r="G102" s="24">
        <f>Berechnung!G102+Berechnung!K102+Berechnung!O102+Berechnung!S102+Berechnung!W102+Berechnung!AA102+Berechnung!AE102+Berechnung!AI102+Berechnung!AM102+Berechnung!AQ102+Berechnung!AU102+Berechnung!AY102+Berechnung!BC102+Berechnung!BG102+Berechnung!BK102</f>
        <v/>
      </c>
      <c r="H102" s="25">
        <f>IFERROR(1-G102/SUM(Schulden!$E$8:$E$22),0)</f>
        <v/>
      </c>
    </row>
    <row r="103">
      <c r="B103" s="23">
        <f>Berechnung!B103</f>
        <v/>
      </c>
      <c r="C103" s="24">
        <f>Berechnung!D103+Berechnung!H103+Berechnung!L103+Berechnung!P103+Berechnung!T103+Berechnung!X103+Berechnung!AB103+Berechnung!AF103+Berechnung!AJ103+Berechnung!AN103+Berechnung!AR103+Berechnung!AV103+Berechnung!AZ103+Berechnung!BD103+Berechnung!BH103</f>
        <v/>
      </c>
      <c r="D103" s="24">
        <f>Berechnung!E103+Berechnung!I103+Berechnung!M103+Berechnung!Q103+Berechnung!U103+Berechnung!Y103+Berechnung!AC103+Berechnung!AG103+Berechnung!AK103+Berechnung!AO103+Berechnung!AS103+Berechnung!AW103+Berechnung!BA103+Berechnung!BE103+Berechnung!BI103</f>
        <v/>
      </c>
      <c r="E103" s="24">
        <f>Berechnung!F103+Berechnung!J103+Berechnung!N103+Berechnung!R103+Berechnung!V103+Berechnung!Z103+Berechnung!AD103+Berechnung!AH103+Berechnung!AL103+Berechnung!AP103+Berechnung!AT103+Berechnung!AX103+Berechnung!BB103+Berechnung!BF103+Berechnung!BJ103</f>
        <v/>
      </c>
      <c r="F103" s="24">
        <f>Berechnung!C103</f>
        <v/>
      </c>
      <c r="G103" s="24">
        <f>Berechnung!G103+Berechnung!K103+Berechnung!O103+Berechnung!S103+Berechnung!W103+Berechnung!AA103+Berechnung!AE103+Berechnung!AI103+Berechnung!AM103+Berechnung!AQ103+Berechnung!AU103+Berechnung!AY103+Berechnung!BC103+Berechnung!BG103+Berechnung!BK103</f>
        <v/>
      </c>
      <c r="H103" s="25">
        <f>IFERROR(1-G103/SUM(Schulden!$E$8:$E$22),0)</f>
        <v/>
      </c>
    </row>
    <row r="104">
      <c r="B104" s="23">
        <f>Berechnung!B104</f>
        <v/>
      </c>
      <c r="C104" s="24">
        <f>Berechnung!D104+Berechnung!H104+Berechnung!L104+Berechnung!P104+Berechnung!T104+Berechnung!X104+Berechnung!AB104+Berechnung!AF104+Berechnung!AJ104+Berechnung!AN104+Berechnung!AR104+Berechnung!AV104+Berechnung!AZ104+Berechnung!BD104+Berechnung!BH104</f>
        <v/>
      </c>
      <c r="D104" s="24">
        <f>Berechnung!E104+Berechnung!I104+Berechnung!M104+Berechnung!Q104+Berechnung!U104+Berechnung!Y104+Berechnung!AC104+Berechnung!AG104+Berechnung!AK104+Berechnung!AO104+Berechnung!AS104+Berechnung!AW104+Berechnung!BA104+Berechnung!BE104+Berechnung!BI104</f>
        <v/>
      </c>
      <c r="E104" s="24">
        <f>Berechnung!F104+Berechnung!J104+Berechnung!N104+Berechnung!R104+Berechnung!V104+Berechnung!Z104+Berechnung!AD104+Berechnung!AH104+Berechnung!AL104+Berechnung!AP104+Berechnung!AT104+Berechnung!AX104+Berechnung!BB104+Berechnung!BF104+Berechnung!BJ104</f>
        <v/>
      </c>
      <c r="F104" s="24">
        <f>Berechnung!C104</f>
        <v/>
      </c>
      <c r="G104" s="24">
        <f>Berechnung!G104+Berechnung!K104+Berechnung!O104+Berechnung!S104+Berechnung!W104+Berechnung!AA104+Berechnung!AE104+Berechnung!AI104+Berechnung!AM104+Berechnung!AQ104+Berechnung!AU104+Berechnung!AY104+Berechnung!BC104+Berechnung!BG104+Berechnung!BK104</f>
        <v/>
      </c>
      <c r="H104" s="25">
        <f>IFERROR(1-G104/SUM(Schulden!$E$8:$E$22),0)</f>
        <v/>
      </c>
    </row>
    <row r="105">
      <c r="B105" s="23">
        <f>Berechnung!B105</f>
        <v/>
      </c>
      <c r="C105" s="24">
        <f>Berechnung!D105+Berechnung!H105+Berechnung!L105+Berechnung!P105+Berechnung!T105+Berechnung!X105+Berechnung!AB105+Berechnung!AF105+Berechnung!AJ105+Berechnung!AN105+Berechnung!AR105+Berechnung!AV105+Berechnung!AZ105+Berechnung!BD105+Berechnung!BH105</f>
        <v/>
      </c>
      <c r="D105" s="24">
        <f>Berechnung!E105+Berechnung!I105+Berechnung!M105+Berechnung!Q105+Berechnung!U105+Berechnung!Y105+Berechnung!AC105+Berechnung!AG105+Berechnung!AK105+Berechnung!AO105+Berechnung!AS105+Berechnung!AW105+Berechnung!BA105+Berechnung!BE105+Berechnung!BI105</f>
        <v/>
      </c>
      <c r="E105" s="24">
        <f>Berechnung!F105+Berechnung!J105+Berechnung!N105+Berechnung!R105+Berechnung!V105+Berechnung!Z105+Berechnung!AD105+Berechnung!AH105+Berechnung!AL105+Berechnung!AP105+Berechnung!AT105+Berechnung!AX105+Berechnung!BB105+Berechnung!BF105+Berechnung!BJ105</f>
        <v/>
      </c>
      <c r="F105" s="24">
        <f>Berechnung!C105</f>
        <v/>
      </c>
      <c r="G105" s="24">
        <f>Berechnung!G105+Berechnung!K105+Berechnung!O105+Berechnung!S105+Berechnung!W105+Berechnung!AA105+Berechnung!AE105+Berechnung!AI105+Berechnung!AM105+Berechnung!AQ105+Berechnung!AU105+Berechnung!AY105+Berechnung!BC105+Berechnung!BG105+Berechnung!BK105</f>
        <v/>
      </c>
      <c r="H105" s="25">
        <f>IFERROR(1-G105/SUM(Schulden!$E$8:$E$22),0)</f>
        <v/>
      </c>
    </row>
    <row r="106">
      <c r="B106" s="23">
        <f>Berechnung!B106</f>
        <v/>
      </c>
      <c r="C106" s="24">
        <f>Berechnung!D106+Berechnung!H106+Berechnung!L106+Berechnung!P106+Berechnung!T106+Berechnung!X106+Berechnung!AB106+Berechnung!AF106+Berechnung!AJ106+Berechnung!AN106+Berechnung!AR106+Berechnung!AV106+Berechnung!AZ106+Berechnung!BD106+Berechnung!BH106</f>
        <v/>
      </c>
      <c r="D106" s="24">
        <f>Berechnung!E106+Berechnung!I106+Berechnung!M106+Berechnung!Q106+Berechnung!U106+Berechnung!Y106+Berechnung!AC106+Berechnung!AG106+Berechnung!AK106+Berechnung!AO106+Berechnung!AS106+Berechnung!AW106+Berechnung!BA106+Berechnung!BE106+Berechnung!BI106</f>
        <v/>
      </c>
      <c r="E106" s="24">
        <f>Berechnung!F106+Berechnung!J106+Berechnung!N106+Berechnung!R106+Berechnung!V106+Berechnung!Z106+Berechnung!AD106+Berechnung!AH106+Berechnung!AL106+Berechnung!AP106+Berechnung!AT106+Berechnung!AX106+Berechnung!BB106+Berechnung!BF106+Berechnung!BJ106</f>
        <v/>
      </c>
      <c r="F106" s="24">
        <f>Berechnung!C106</f>
        <v/>
      </c>
      <c r="G106" s="24">
        <f>Berechnung!G106+Berechnung!K106+Berechnung!O106+Berechnung!S106+Berechnung!W106+Berechnung!AA106+Berechnung!AE106+Berechnung!AI106+Berechnung!AM106+Berechnung!AQ106+Berechnung!AU106+Berechnung!AY106+Berechnung!BC106+Berechnung!BG106+Berechnung!BK106</f>
        <v/>
      </c>
      <c r="H106" s="25">
        <f>IFERROR(1-G106/SUM(Schulden!$E$8:$E$22),0)</f>
        <v/>
      </c>
    </row>
    <row r="107">
      <c r="B107" s="23">
        <f>Berechnung!B107</f>
        <v/>
      </c>
      <c r="C107" s="24">
        <f>Berechnung!D107+Berechnung!H107+Berechnung!L107+Berechnung!P107+Berechnung!T107+Berechnung!X107+Berechnung!AB107+Berechnung!AF107+Berechnung!AJ107+Berechnung!AN107+Berechnung!AR107+Berechnung!AV107+Berechnung!AZ107+Berechnung!BD107+Berechnung!BH107</f>
        <v/>
      </c>
      <c r="D107" s="24">
        <f>Berechnung!E107+Berechnung!I107+Berechnung!M107+Berechnung!Q107+Berechnung!U107+Berechnung!Y107+Berechnung!AC107+Berechnung!AG107+Berechnung!AK107+Berechnung!AO107+Berechnung!AS107+Berechnung!AW107+Berechnung!BA107+Berechnung!BE107+Berechnung!BI107</f>
        <v/>
      </c>
      <c r="E107" s="24">
        <f>Berechnung!F107+Berechnung!J107+Berechnung!N107+Berechnung!R107+Berechnung!V107+Berechnung!Z107+Berechnung!AD107+Berechnung!AH107+Berechnung!AL107+Berechnung!AP107+Berechnung!AT107+Berechnung!AX107+Berechnung!BB107+Berechnung!BF107+Berechnung!BJ107</f>
        <v/>
      </c>
      <c r="F107" s="24">
        <f>Berechnung!C107</f>
        <v/>
      </c>
      <c r="G107" s="24">
        <f>Berechnung!G107+Berechnung!K107+Berechnung!O107+Berechnung!S107+Berechnung!W107+Berechnung!AA107+Berechnung!AE107+Berechnung!AI107+Berechnung!AM107+Berechnung!AQ107+Berechnung!AU107+Berechnung!AY107+Berechnung!BC107+Berechnung!BG107+Berechnung!BK107</f>
        <v/>
      </c>
      <c r="H107" s="25">
        <f>IFERROR(1-G107/SUM(Schulden!$E$8:$E$22),0)</f>
        <v/>
      </c>
    </row>
    <row r="108">
      <c r="B108" s="23">
        <f>Berechnung!B108</f>
        <v/>
      </c>
      <c r="C108" s="24">
        <f>Berechnung!D108+Berechnung!H108+Berechnung!L108+Berechnung!P108+Berechnung!T108+Berechnung!X108+Berechnung!AB108+Berechnung!AF108+Berechnung!AJ108+Berechnung!AN108+Berechnung!AR108+Berechnung!AV108+Berechnung!AZ108+Berechnung!BD108+Berechnung!BH108</f>
        <v/>
      </c>
      <c r="D108" s="24">
        <f>Berechnung!E108+Berechnung!I108+Berechnung!M108+Berechnung!Q108+Berechnung!U108+Berechnung!Y108+Berechnung!AC108+Berechnung!AG108+Berechnung!AK108+Berechnung!AO108+Berechnung!AS108+Berechnung!AW108+Berechnung!BA108+Berechnung!BE108+Berechnung!BI108</f>
        <v/>
      </c>
      <c r="E108" s="24">
        <f>Berechnung!F108+Berechnung!J108+Berechnung!N108+Berechnung!R108+Berechnung!V108+Berechnung!Z108+Berechnung!AD108+Berechnung!AH108+Berechnung!AL108+Berechnung!AP108+Berechnung!AT108+Berechnung!AX108+Berechnung!BB108+Berechnung!BF108+Berechnung!BJ108</f>
        <v/>
      </c>
      <c r="F108" s="24">
        <f>Berechnung!C108</f>
        <v/>
      </c>
      <c r="G108" s="24">
        <f>Berechnung!G108+Berechnung!K108+Berechnung!O108+Berechnung!S108+Berechnung!W108+Berechnung!AA108+Berechnung!AE108+Berechnung!AI108+Berechnung!AM108+Berechnung!AQ108+Berechnung!AU108+Berechnung!AY108+Berechnung!BC108+Berechnung!BG108+Berechnung!BK108</f>
        <v/>
      </c>
      <c r="H108" s="25">
        <f>IFERROR(1-G108/SUM(Schulden!$E$8:$E$22),0)</f>
        <v/>
      </c>
    </row>
    <row r="109">
      <c r="B109" s="23">
        <f>Berechnung!B109</f>
        <v/>
      </c>
      <c r="C109" s="24">
        <f>Berechnung!D109+Berechnung!H109+Berechnung!L109+Berechnung!P109+Berechnung!T109+Berechnung!X109+Berechnung!AB109+Berechnung!AF109+Berechnung!AJ109+Berechnung!AN109+Berechnung!AR109+Berechnung!AV109+Berechnung!AZ109+Berechnung!BD109+Berechnung!BH109</f>
        <v/>
      </c>
      <c r="D109" s="24">
        <f>Berechnung!E109+Berechnung!I109+Berechnung!M109+Berechnung!Q109+Berechnung!U109+Berechnung!Y109+Berechnung!AC109+Berechnung!AG109+Berechnung!AK109+Berechnung!AO109+Berechnung!AS109+Berechnung!AW109+Berechnung!BA109+Berechnung!BE109+Berechnung!BI109</f>
        <v/>
      </c>
      <c r="E109" s="24">
        <f>Berechnung!F109+Berechnung!J109+Berechnung!N109+Berechnung!R109+Berechnung!V109+Berechnung!Z109+Berechnung!AD109+Berechnung!AH109+Berechnung!AL109+Berechnung!AP109+Berechnung!AT109+Berechnung!AX109+Berechnung!BB109+Berechnung!BF109+Berechnung!BJ109</f>
        <v/>
      </c>
      <c r="F109" s="24">
        <f>Berechnung!C109</f>
        <v/>
      </c>
      <c r="G109" s="24">
        <f>Berechnung!G109+Berechnung!K109+Berechnung!O109+Berechnung!S109+Berechnung!W109+Berechnung!AA109+Berechnung!AE109+Berechnung!AI109+Berechnung!AM109+Berechnung!AQ109+Berechnung!AU109+Berechnung!AY109+Berechnung!BC109+Berechnung!BG109+Berechnung!BK109</f>
        <v/>
      </c>
      <c r="H109" s="25">
        <f>IFERROR(1-G109/SUM(Schulden!$E$8:$E$22),0)</f>
        <v/>
      </c>
    </row>
    <row r="110">
      <c r="B110" s="23">
        <f>Berechnung!B110</f>
        <v/>
      </c>
      <c r="C110" s="24">
        <f>Berechnung!D110+Berechnung!H110+Berechnung!L110+Berechnung!P110+Berechnung!T110+Berechnung!X110+Berechnung!AB110+Berechnung!AF110+Berechnung!AJ110+Berechnung!AN110+Berechnung!AR110+Berechnung!AV110+Berechnung!AZ110+Berechnung!BD110+Berechnung!BH110</f>
        <v/>
      </c>
      <c r="D110" s="24">
        <f>Berechnung!E110+Berechnung!I110+Berechnung!M110+Berechnung!Q110+Berechnung!U110+Berechnung!Y110+Berechnung!AC110+Berechnung!AG110+Berechnung!AK110+Berechnung!AO110+Berechnung!AS110+Berechnung!AW110+Berechnung!BA110+Berechnung!BE110+Berechnung!BI110</f>
        <v/>
      </c>
      <c r="E110" s="24">
        <f>Berechnung!F110+Berechnung!J110+Berechnung!N110+Berechnung!R110+Berechnung!V110+Berechnung!Z110+Berechnung!AD110+Berechnung!AH110+Berechnung!AL110+Berechnung!AP110+Berechnung!AT110+Berechnung!AX110+Berechnung!BB110+Berechnung!BF110+Berechnung!BJ110</f>
        <v/>
      </c>
      <c r="F110" s="24">
        <f>Berechnung!C110</f>
        <v/>
      </c>
      <c r="G110" s="24">
        <f>Berechnung!G110+Berechnung!K110+Berechnung!O110+Berechnung!S110+Berechnung!W110+Berechnung!AA110+Berechnung!AE110+Berechnung!AI110+Berechnung!AM110+Berechnung!AQ110+Berechnung!AU110+Berechnung!AY110+Berechnung!BC110+Berechnung!BG110+Berechnung!BK110</f>
        <v/>
      </c>
      <c r="H110" s="25">
        <f>IFERROR(1-G110/SUM(Schulden!$E$8:$E$22),0)</f>
        <v/>
      </c>
    </row>
    <row r="111">
      <c r="B111" s="23">
        <f>Berechnung!B111</f>
        <v/>
      </c>
      <c r="C111" s="24">
        <f>Berechnung!D111+Berechnung!H111+Berechnung!L111+Berechnung!P111+Berechnung!T111+Berechnung!X111+Berechnung!AB111+Berechnung!AF111+Berechnung!AJ111+Berechnung!AN111+Berechnung!AR111+Berechnung!AV111+Berechnung!AZ111+Berechnung!BD111+Berechnung!BH111</f>
        <v/>
      </c>
      <c r="D111" s="24">
        <f>Berechnung!E111+Berechnung!I111+Berechnung!M111+Berechnung!Q111+Berechnung!U111+Berechnung!Y111+Berechnung!AC111+Berechnung!AG111+Berechnung!AK111+Berechnung!AO111+Berechnung!AS111+Berechnung!AW111+Berechnung!BA111+Berechnung!BE111+Berechnung!BI111</f>
        <v/>
      </c>
      <c r="E111" s="24">
        <f>Berechnung!F111+Berechnung!J111+Berechnung!N111+Berechnung!R111+Berechnung!V111+Berechnung!Z111+Berechnung!AD111+Berechnung!AH111+Berechnung!AL111+Berechnung!AP111+Berechnung!AT111+Berechnung!AX111+Berechnung!BB111+Berechnung!BF111+Berechnung!BJ111</f>
        <v/>
      </c>
      <c r="F111" s="24">
        <f>Berechnung!C111</f>
        <v/>
      </c>
      <c r="G111" s="24">
        <f>Berechnung!G111+Berechnung!K111+Berechnung!O111+Berechnung!S111+Berechnung!W111+Berechnung!AA111+Berechnung!AE111+Berechnung!AI111+Berechnung!AM111+Berechnung!AQ111+Berechnung!AU111+Berechnung!AY111+Berechnung!BC111+Berechnung!BG111+Berechnung!BK111</f>
        <v/>
      </c>
      <c r="H111" s="25">
        <f>IFERROR(1-G111/SUM(Schulden!$E$8:$E$22),0)</f>
        <v/>
      </c>
    </row>
    <row r="112">
      <c r="B112" s="23">
        <f>Berechnung!B112</f>
        <v/>
      </c>
      <c r="C112" s="24">
        <f>Berechnung!D112+Berechnung!H112+Berechnung!L112+Berechnung!P112+Berechnung!T112+Berechnung!X112+Berechnung!AB112+Berechnung!AF112+Berechnung!AJ112+Berechnung!AN112+Berechnung!AR112+Berechnung!AV112+Berechnung!AZ112+Berechnung!BD112+Berechnung!BH112</f>
        <v/>
      </c>
      <c r="D112" s="24">
        <f>Berechnung!E112+Berechnung!I112+Berechnung!M112+Berechnung!Q112+Berechnung!U112+Berechnung!Y112+Berechnung!AC112+Berechnung!AG112+Berechnung!AK112+Berechnung!AO112+Berechnung!AS112+Berechnung!AW112+Berechnung!BA112+Berechnung!BE112+Berechnung!BI112</f>
        <v/>
      </c>
      <c r="E112" s="24">
        <f>Berechnung!F112+Berechnung!J112+Berechnung!N112+Berechnung!R112+Berechnung!V112+Berechnung!Z112+Berechnung!AD112+Berechnung!AH112+Berechnung!AL112+Berechnung!AP112+Berechnung!AT112+Berechnung!AX112+Berechnung!BB112+Berechnung!BF112+Berechnung!BJ112</f>
        <v/>
      </c>
      <c r="F112" s="24">
        <f>Berechnung!C112</f>
        <v/>
      </c>
      <c r="G112" s="24">
        <f>Berechnung!G112+Berechnung!K112+Berechnung!O112+Berechnung!S112+Berechnung!W112+Berechnung!AA112+Berechnung!AE112+Berechnung!AI112+Berechnung!AM112+Berechnung!AQ112+Berechnung!AU112+Berechnung!AY112+Berechnung!BC112+Berechnung!BG112+Berechnung!BK112</f>
        <v/>
      </c>
      <c r="H112" s="25">
        <f>IFERROR(1-G112/SUM(Schulden!$E$8:$E$22),0)</f>
        <v/>
      </c>
    </row>
    <row r="113">
      <c r="B113" s="23">
        <f>Berechnung!B113</f>
        <v/>
      </c>
      <c r="C113" s="24">
        <f>Berechnung!D113+Berechnung!H113+Berechnung!L113+Berechnung!P113+Berechnung!T113+Berechnung!X113+Berechnung!AB113+Berechnung!AF113+Berechnung!AJ113+Berechnung!AN113+Berechnung!AR113+Berechnung!AV113+Berechnung!AZ113+Berechnung!BD113+Berechnung!BH113</f>
        <v/>
      </c>
      <c r="D113" s="24">
        <f>Berechnung!E113+Berechnung!I113+Berechnung!M113+Berechnung!Q113+Berechnung!U113+Berechnung!Y113+Berechnung!AC113+Berechnung!AG113+Berechnung!AK113+Berechnung!AO113+Berechnung!AS113+Berechnung!AW113+Berechnung!BA113+Berechnung!BE113+Berechnung!BI113</f>
        <v/>
      </c>
      <c r="E113" s="24">
        <f>Berechnung!F113+Berechnung!J113+Berechnung!N113+Berechnung!R113+Berechnung!V113+Berechnung!Z113+Berechnung!AD113+Berechnung!AH113+Berechnung!AL113+Berechnung!AP113+Berechnung!AT113+Berechnung!AX113+Berechnung!BB113+Berechnung!BF113+Berechnung!BJ113</f>
        <v/>
      </c>
      <c r="F113" s="24">
        <f>Berechnung!C113</f>
        <v/>
      </c>
      <c r="G113" s="24">
        <f>Berechnung!G113+Berechnung!K113+Berechnung!O113+Berechnung!S113+Berechnung!W113+Berechnung!AA113+Berechnung!AE113+Berechnung!AI113+Berechnung!AM113+Berechnung!AQ113+Berechnung!AU113+Berechnung!AY113+Berechnung!BC113+Berechnung!BG113+Berechnung!BK113</f>
        <v/>
      </c>
      <c r="H113" s="25">
        <f>IFERROR(1-G113/SUM(Schulden!$E$8:$E$22),0)</f>
        <v/>
      </c>
    </row>
    <row r="114">
      <c r="B114" s="23">
        <f>Berechnung!B114</f>
        <v/>
      </c>
      <c r="C114" s="24">
        <f>Berechnung!D114+Berechnung!H114+Berechnung!L114+Berechnung!P114+Berechnung!T114+Berechnung!X114+Berechnung!AB114+Berechnung!AF114+Berechnung!AJ114+Berechnung!AN114+Berechnung!AR114+Berechnung!AV114+Berechnung!AZ114+Berechnung!BD114+Berechnung!BH114</f>
        <v/>
      </c>
      <c r="D114" s="24">
        <f>Berechnung!E114+Berechnung!I114+Berechnung!M114+Berechnung!Q114+Berechnung!U114+Berechnung!Y114+Berechnung!AC114+Berechnung!AG114+Berechnung!AK114+Berechnung!AO114+Berechnung!AS114+Berechnung!AW114+Berechnung!BA114+Berechnung!BE114+Berechnung!BI114</f>
        <v/>
      </c>
      <c r="E114" s="24">
        <f>Berechnung!F114+Berechnung!J114+Berechnung!N114+Berechnung!R114+Berechnung!V114+Berechnung!Z114+Berechnung!AD114+Berechnung!AH114+Berechnung!AL114+Berechnung!AP114+Berechnung!AT114+Berechnung!AX114+Berechnung!BB114+Berechnung!BF114+Berechnung!BJ114</f>
        <v/>
      </c>
      <c r="F114" s="24">
        <f>Berechnung!C114</f>
        <v/>
      </c>
      <c r="G114" s="24">
        <f>Berechnung!G114+Berechnung!K114+Berechnung!O114+Berechnung!S114+Berechnung!W114+Berechnung!AA114+Berechnung!AE114+Berechnung!AI114+Berechnung!AM114+Berechnung!AQ114+Berechnung!AU114+Berechnung!AY114+Berechnung!BC114+Berechnung!BG114+Berechnung!BK114</f>
        <v/>
      </c>
      <c r="H114" s="25">
        <f>IFERROR(1-G114/SUM(Schulden!$E$8:$E$22),0)</f>
        <v/>
      </c>
    </row>
    <row r="115">
      <c r="B115" s="23">
        <f>Berechnung!B115</f>
        <v/>
      </c>
      <c r="C115" s="24">
        <f>Berechnung!D115+Berechnung!H115+Berechnung!L115+Berechnung!P115+Berechnung!T115+Berechnung!X115+Berechnung!AB115+Berechnung!AF115+Berechnung!AJ115+Berechnung!AN115+Berechnung!AR115+Berechnung!AV115+Berechnung!AZ115+Berechnung!BD115+Berechnung!BH115</f>
        <v/>
      </c>
      <c r="D115" s="24">
        <f>Berechnung!E115+Berechnung!I115+Berechnung!M115+Berechnung!Q115+Berechnung!U115+Berechnung!Y115+Berechnung!AC115+Berechnung!AG115+Berechnung!AK115+Berechnung!AO115+Berechnung!AS115+Berechnung!AW115+Berechnung!BA115+Berechnung!BE115+Berechnung!BI115</f>
        <v/>
      </c>
      <c r="E115" s="24">
        <f>Berechnung!F115+Berechnung!J115+Berechnung!N115+Berechnung!R115+Berechnung!V115+Berechnung!Z115+Berechnung!AD115+Berechnung!AH115+Berechnung!AL115+Berechnung!AP115+Berechnung!AT115+Berechnung!AX115+Berechnung!BB115+Berechnung!BF115+Berechnung!BJ115</f>
        <v/>
      </c>
      <c r="F115" s="24">
        <f>Berechnung!C115</f>
        <v/>
      </c>
      <c r="G115" s="24">
        <f>Berechnung!G115+Berechnung!K115+Berechnung!O115+Berechnung!S115+Berechnung!W115+Berechnung!AA115+Berechnung!AE115+Berechnung!AI115+Berechnung!AM115+Berechnung!AQ115+Berechnung!AU115+Berechnung!AY115+Berechnung!BC115+Berechnung!BG115+Berechnung!BK115</f>
        <v/>
      </c>
      <c r="H115" s="25">
        <f>IFERROR(1-G115/SUM(Schulden!$E$8:$E$22),0)</f>
        <v/>
      </c>
    </row>
    <row r="116">
      <c r="B116" s="23">
        <f>Berechnung!B116</f>
        <v/>
      </c>
      <c r="C116" s="24">
        <f>Berechnung!D116+Berechnung!H116+Berechnung!L116+Berechnung!P116+Berechnung!T116+Berechnung!X116+Berechnung!AB116+Berechnung!AF116+Berechnung!AJ116+Berechnung!AN116+Berechnung!AR116+Berechnung!AV116+Berechnung!AZ116+Berechnung!BD116+Berechnung!BH116</f>
        <v/>
      </c>
      <c r="D116" s="24">
        <f>Berechnung!E116+Berechnung!I116+Berechnung!M116+Berechnung!Q116+Berechnung!U116+Berechnung!Y116+Berechnung!AC116+Berechnung!AG116+Berechnung!AK116+Berechnung!AO116+Berechnung!AS116+Berechnung!AW116+Berechnung!BA116+Berechnung!BE116+Berechnung!BI116</f>
        <v/>
      </c>
      <c r="E116" s="24">
        <f>Berechnung!F116+Berechnung!J116+Berechnung!N116+Berechnung!R116+Berechnung!V116+Berechnung!Z116+Berechnung!AD116+Berechnung!AH116+Berechnung!AL116+Berechnung!AP116+Berechnung!AT116+Berechnung!AX116+Berechnung!BB116+Berechnung!BF116+Berechnung!BJ116</f>
        <v/>
      </c>
      <c r="F116" s="24">
        <f>Berechnung!C116</f>
        <v/>
      </c>
      <c r="G116" s="24">
        <f>Berechnung!G116+Berechnung!K116+Berechnung!O116+Berechnung!S116+Berechnung!W116+Berechnung!AA116+Berechnung!AE116+Berechnung!AI116+Berechnung!AM116+Berechnung!AQ116+Berechnung!AU116+Berechnung!AY116+Berechnung!BC116+Berechnung!BG116+Berechnung!BK116</f>
        <v/>
      </c>
      <c r="H116" s="25">
        <f>IFERROR(1-G116/SUM(Schulden!$E$8:$E$22),0)</f>
        <v/>
      </c>
    </row>
    <row r="117">
      <c r="B117" s="23">
        <f>Berechnung!B117</f>
        <v/>
      </c>
      <c r="C117" s="24">
        <f>Berechnung!D117+Berechnung!H117+Berechnung!L117+Berechnung!P117+Berechnung!T117+Berechnung!X117+Berechnung!AB117+Berechnung!AF117+Berechnung!AJ117+Berechnung!AN117+Berechnung!AR117+Berechnung!AV117+Berechnung!AZ117+Berechnung!BD117+Berechnung!BH117</f>
        <v/>
      </c>
      <c r="D117" s="24">
        <f>Berechnung!E117+Berechnung!I117+Berechnung!M117+Berechnung!Q117+Berechnung!U117+Berechnung!Y117+Berechnung!AC117+Berechnung!AG117+Berechnung!AK117+Berechnung!AO117+Berechnung!AS117+Berechnung!AW117+Berechnung!BA117+Berechnung!BE117+Berechnung!BI117</f>
        <v/>
      </c>
      <c r="E117" s="24">
        <f>Berechnung!F117+Berechnung!J117+Berechnung!N117+Berechnung!R117+Berechnung!V117+Berechnung!Z117+Berechnung!AD117+Berechnung!AH117+Berechnung!AL117+Berechnung!AP117+Berechnung!AT117+Berechnung!AX117+Berechnung!BB117+Berechnung!BF117+Berechnung!BJ117</f>
        <v/>
      </c>
      <c r="F117" s="24">
        <f>Berechnung!C117</f>
        <v/>
      </c>
      <c r="G117" s="24">
        <f>Berechnung!G117+Berechnung!K117+Berechnung!O117+Berechnung!S117+Berechnung!W117+Berechnung!AA117+Berechnung!AE117+Berechnung!AI117+Berechnung!AM117+Berechnung!AQ117+Berechnung!AU117+Berechnung!AY117+Berechnung!BC117+Berechnung!BG117+Berechnung!BK117</f>
        <v/>
      </c>
      <c r="H117" s="25">
        <f>IFERROR(1-G117/SUM(Schulden!$E$8:$E$22),0)</f>
        <v/>
      </c>
    </row>
    <row r="118">
      <c r="B118" s="23">
        <f>Berechnung!B118</f>
        <v/>
      </c>
      <c r="C118" s="24">
        <f>Berechnung!D118+Berechnung!H118+Berechnung!L118+Berechnung!P118+Berechnung!T118+Berechnung!X118+Berechnung!AB118+Berechnung!AF118+Berechnung!AJ118+Berechnung!AN118+Berechnung!AR118+Berechnung!AV118+Berechnung!AZ118+Berechnung!BD118+Berechnung!BH118</f>
        <v/>
      </c>
      <c r="D118" s="24">
        <f>Berechnung!E118+Berechnung!I118+Berechnung!M118+Berechnung!Q118+Berechnung!U118+Berechnung!Y118+Berechnung!AC118+Berechnung!AG118+Berechnung!AK118+Berechnung!AO118+Berechnung!AS118+Berechnung!AW118+Berechnung!BA118+Berechnung!BE118+Berechnung!BI118</f>
        <v/>
      </c>
      <c r="E118" s="24">
        <f>Berechnung!F118+Berechnung!J118+Berechnung!N118+Berechnung!R118+Berechnung!V118+Berechnung!Z118+Berechnung!AD118+Berechnung!AH118+Berechnung!AL118+Berechnung!AP118+Berechnung!AT118+Berechnung!AX118+Berechnung!BB118+Berechnung!BF118+Berechnung!BJ118</f>
        <v/>
      </c>
      <c r="F118" s="24">
        <f>Berechnung!C118</f>
        <v/>
      </c>
      <c r="G118" s="24">
        <f>Berechnung!G118+Berechnung!K118+Berechnung!O118+Berechnung!S118+Berechnung!W118+Berechnung!AA118+Berechnung!AE118+Berechnung!AI118+Berechnung!AM118+Berechnung!AQ118+Berechnung!AU118+Berechnung!AY118+Berechnung!BC118+Berechnung!BG118+Berechnung!BK118</f>
        <v/>
      </c>
      <c r="H118" s="25">
        <f>IFERROR(1-G118/SUM(Schulden!$E$8:$E$22),0)</f>
        <v/>
      </c>
    </row>
    <row r="119">
      <c r="B119" s="23">
        <f>Berechnung!B119</f>
        <v/>
      </c>
      <c r="C119" s="24">
        <f>Berechnung!D119+Berechnung!H119+Berechnung!L119+Berechnung!P119+Berechnung!T119+Berechnung!X119+Berechnung!AB119+Berechnung!AF119+Berechnung!AJ119+Berechnung!AN119+Berechnung!AR119+Berechnung!AV119+Berechnung!AZ119+Berechnung!BD119+Berechnung!BH119</f>
        <v/>
      </c>
      <c r="D119" s="24">
        <f>Berechnung!E119+Berechnung!I119+Berechnung!M119+Berechnung!Q119+Berechnung!U119+Berechnung!Y119+Berechnung!AC119+Berechnung!AG119+Berechnung!AK119+Berechnung!AO119+Berechnung!AS119+Berechnung!AW119+Berechnung!BA119+Berechnung!BE119+Berechnung!BI119</f>
        <v/>
      </c>
      <c r="E119" s="24">
        <f>Berechnung!F119+Berechnung!J119+Berechnung!N119+Berechnung!R119+Berechnung!V119+Berechnung!Z119+Berechnung!AD119+Berechnung!AH119+Berechnung!AL119+Berechnung!AP119+Berechnung!AT119+Berechnung!AX119+Berechnung!BB119+Berechnung!BF119+Berechnung!BJ119</f>
        <v/>
      </c>
      <c r="F119" s="24">
        <f>Berechnung!C119</f>
        <v/>
      </c>
      <c r="G119" s="24">
        <f>Berechnung!G119+Berechnung!K119+Berechnung!O119+Berechnung!S119+Berechnung!W119+Berechnung!AA119+Berechnung!AE119+Berechnung!AI119+Berechnung!AM119+Berechnung!AQ119+Berechnung!AU119+Berechnung!AY119+Berechnung!BC119+Berechnung!BG119+Berechnung!BK119</f>
        <v/>
      </c>
      <c r="H119" s="25">
        <f>IFERROR(1-G119/SUM(Schulden!$E$8:$E$22),0)</f>
        <v/>
      </c>
    </row>
    <row r="120">
      <c r="B120" s="23">
        <f>Berechnung!B120</f>
        <v/>
      </c>
      <c r="C120" s="24">
        <f>Berechnung!D120+Berechnung!H120+Berechnung!L120+Berechnung!P120+Berechnung!T120+Berechnung!X120+Berechnung!AB120+Berechnung!AF120+Berechnung!AJ120+Berechnung!AN120+Berechnung!AR120+Berechnung!AV120+Berechnung!AZ120+Berechnung!BD120+Berechnung!BH120</f>
        <v/>
      </c>
      <c r="D120" s="24">
        <f>Berechnung!E120+Berechnung!I120+Berechnung!M120+Berechnung!Q120+Berechnung!U120+Berechnung!Y120+Berechnung!AC120+Berechnung!AG120+Berechnung!AK120+Berechnung!AO120+Berechnung!AS120+Berechnung!AW120+Berechnung!BA120+Berechnung!BE120+Berechnung!BI120</f>
        <v/>
      </c>
      <c r="E120" s="24">
        <f>Berechnung!F120+Berechnung!J120+Berechnung!N120+Berechnung!R120+Berechnung!V120+Berechnung!Z120+Berechnung!AD120+Berechnung!AH120+Berechnung!AL120+Berechnung!AP120+Berechnung!AT120+Berechnung!AX120+Berechnung!BB120+Berechnung!BF120+Berechnung!BJ120</f>
        <v/>
      </c>
      <c r="F120" s="24">
        <f>Berechnung!C120</f>
        <v/>
      </c>
      <c r="G120" s="24">
        <f>Berechnung!G120+Berechnung!K120+Berechnung!O120+Berechnung!S120+Berechnung!W120+Berechnung!AA120+Berechnung!AE120+Berechnung!AI120+Berechnung!AM120+Berechnung!AQ120+Berechnung!AU120+Berechnung!AY120+Berechnung!BC120+Berechnung!BG120+Berechnung!BK120</f>
        <v/>
      </c>
      <c r="H120" s="25">
        <f>IFERROR(1-G120/SUM(Schulden!$E$8:$E$22),0)</f>
        <v/>
      </c>
    </row>
    <row r="121">
      <c r="B121" s="23">
        <f>Berechnung!B121</f>
        <v/>
      </c>
      <c r="C121" s="24">
        <f>Berechnung!D121+Berechnung!H121+Berechnung!L121+Berechnung!P121+Berechnung!T121+Berechnung!X121+Berechnung!AB121+Berechnung!AF121+Berechnung!AJ121+Berechnung!AN121+Berechnung!AR121+Berechnung!AV121+Berechnung!AZ121+Berechnung!BD121+Berechnung!BH121</f>
        <v/>
      </c>
      <c r="D121" s="24">
        <f>Berechnung!E121+Berechnung!I121+Berechnung!M121+Berechnung!Q121+Berechnung!U121+Berechnung!Y121+Berechnung!AC121+Berechnung!AG121+Berechnung!AK121+Berechnung!AO121+Berechnung!AS121+Berechnung!AW121+Berechnung!BA121+Berechnung!BE121+Berechnung!BI121</f>
        <v/>
      </c>
      <c r="E121" s="24">
        <f>Berechnung!F121+Berechnung!J121+Berechnung!N121+Berechnung!R121+Berechnung!V121+Berechnung!Z121+Berechnung!AD121+Berechnung!AH121+Berechnung!AL121+Berechnung!AP121+Berechnung!AT121+Berechnung!AX121+Berechnung!BB121+Berechnung!BF121+Berechnung!BJ121</f>
        <v/>
      </c>
      <c r="F121" s="24">
        <f>Berechnung!C121</f>
        <v/>
      </c>
      <c r="G121" s="24">
        <f>Berechnung!G121+Berechnung!K121+Berechnung!O121+Berechnung!S121+Berechnung!W121+Berechnung!AA121+Berechnung!AE121+Berechnung!AI121+Berechnung!AM121+Berechnung!AQ121+Berechnung!AU121+Berechnung!AY121+Berechnung!BC121+Berechnung!BG121+Berechnung!BK121</f>
        <v/>
      </c>
      <c r="H121" s="25">
        <f>IFERROR(1-G121/SUM(Schulden!$E$8:$E$22),0)</f>
        <v/>
      </c>
    </row>
    <row r="122">
      <c r="B122" s="23">
        <f>Berechnung!B122</f>
        <v/>
      </c>
      <c r="C122" s="24">
        <f>Berechnung!D122+Berechnung!H122+Berechnung!L122+Berechnung!P122+Berechnung!T122+Berechnung!X122+Berechnung!AB122+Berechnung!AF122+Berechnung!AJ122+Berechnung!AN122+Berechnung!AR122+Berechnung!AV122+Berechnung!AZ122+Berechnung!BD122+Berechnung!BH122</f>
        <v/>
      </c>
      <c r="D122" s="24">
        <f>Berechnung!E122+Berechnung!I122+Berechnung!M122+Berechnung!Q122+Berechnung!U122+Berechnung!Y122+Berechnung!AC122+Berechnung!AG122+Berechnung!AK122+Berechnung!AO122+Berechnung!AS122+Berechnung!AW122+Berechnung!BA122+Berechnung!BE122+Berechnung!BI122</f>
        <v/>
      </c>
      <c r="E122" s="24">
        <f>Berechnung!F122+Berechnung!J122+Berechnung!N122+Berechnung!R122+Berechnung!V122+Berechnung!Z122+Berechnung!AD122+Berechnung!AH122+Berechnung!AL122+Berechnung!AP122+Berechnung!AT122+Berechnung!AX122+Berechnung!BB122+Berechnung!BF122+Berechnung!BJ122</f>
        <v/>
      </c>
      <c r="F122" s="24">
        <f>Berechnung!C122</f>
        <v/>
      </c>
      <c r="G122" s="24">
        <f>Berechnung!G122+Berechnung!K122+Berechnung!O122+Berechnung!S122+Berechnung!W122+Berechnung!AA122+Berechnung!AE122+Berechnung!AI122+Berechnung!AM122+Berechnung!AQ122+Berechnung!AU122+Berechnung!AY122+Berechnung!BC122+Berechnung!BG122+Berechnung!BK122</f>
        <v/>
      </c>
      <c r="H122" s="25">
        <f>IFERROR(1-G122/SUM(Schulden!$E$8:$E$22),0)</f>
        <v/>
      </c>
    </row>
    <row r="123">
      <c r="B123" s="23">
        <f>Berechnung!B123</f>
        <v/>
      </c>
      <c r="C123" s="24">
        <f>Berechnung!D123+Berechnung!H123+Berechnung!L123+Berechnung!P123+Berechnung!T123+Berechnung!X123+Berechnung!AB123+Berechnung!AF123+Berechnung!AJ123+Berechnung!AN123+Berechnung!AR123+Berechnung!AV123+Berechnung!AZ123+Berechnung!BD123+Berechnung!BH123</f>
        <v/>
      </c>
      <c r="D123" s="24">
        <f>Berechnung!E123+Berechnung!I123+Berechnung!M123+Berechnung!Q123+Berechnung!U123+Berechnung!Y123+Berechnung!AC123+Berechnung!AG123+Berechnung!AK123+Berechnung!AO123+Berechnung!AS123+Berechnung!AW123+Berechnung!BA123+Berechnung!BE123+Berechnung!BI123</f>
        <v/>
      </c>
      <c r="E123" s="24">
        <f>Berechnung!F123+Berechnung!J123+Berechnung!N123+Berechnung!R123+Berechnung!V123+Berechnung!Z123+Berechnung!AD123+Berechnung!AH123+Berechnung!AL123+Berechnung!AP123+Berechnung!AT123+Berechnung!AX123+Berechnung!BB123+Berechnung!BF123+Berechnung!BJ123</f>
        <v/>
      </c>
      <c r="F123" s="24">
        <f>Berechnung!C123</f>
        <v/>
      </c>
      <c r="G123" s="24">
        <f>Berechnung!G123+Berechnung!K123+Berechnung!O123+Berechnung!S123+Berechnung!W123+Berechnung!AA123+Berechnung!AE123+Berechnung!AI123+Berechnung!AM123+Berechnung!AQ123+Berechnung!AU123+Berechnung!AY123+Berechnung!BC123+Berechnung!BG123+Berechnung!BK123</f>
        <v/>
      </c>
      <c r="H123" s="25">
        <f>IFERROR(1-G123/SUM(Schulden!$E$8:$E$22),0)</f>
        <v/>
      </c>
    </row>
    <row r="124">
      <c r="B124" s="23">
        <f>Berechnung!B124</f>
        <v/>
      </c>
      <c r="C124" s="24">
        <f>Berechnung!D124+Berechnung!H124+Berechnung!L124+Berechnung!P124+Berechnung!T124+Berechnung!X124+Berechnung!AB124+Berechnung!AF124+Berechnung!AJ124+Berechnung!AN124+Berechnung!AR124+Berechnung!AV124+Berechnung!AZ124+Berechnung!BD124+Berechnung!BH124</f>
        <v/>
      </c>
      <c r="D124" s="24">
        <f>Berechnung!E124+Berechnung!I124+Berechnung!M124+Berechnung!Q124+Berechnung!U124+Berechnung!Y124+Berechnung!AC124+Berechnung!AG124+Berechnung!AK124+Berechnung!AO124+Berechnung!AS124+Berechnung!AW124+Berechnung!BA124+Berechnung!BE124+Berechnung!BI124</f>
        <v/>
      </c>
      <c r="E124" s="24">
        <f>Berechnung!F124+Berechnung!J124+Berechnung!N124+Berechnung!R124+Berechnung!V124+Berechnung!Z124+Berechnung!AD124+Berechnung!AH124+Berechnung!AL124+Berechnung!AP124+Berechnung!AT124+Berechnung!AX124+Berechnung!BB124+Berechnung!BF124+Berechnung!BJ124</f>
        <v/>
      </c>
      <c r="F124" s="24">
        <f>Berechnung!C124</f>
        <v/>
      </c>
      <c r="G124" s="24">
        <f>Berechnung!G124+Berechnung!K124+Berechnung!O124+Berechnung!S124+Berechnung!W124+Berechnung!AA124+Berechnung!AE124+Berechnung!AI124+Berechnung!AM124+Berechnung!AQ124+Berechnung!AU124+Berechnung!AY124+Berechnung!BC124+Berechnung!BG124+Berechnung!BK124</f>
        <v/>
      </c>
      <c r="H124" s="25">
        <f>IFERROR(1-G124/SUM(Schulden!$E$8:$E$22),0)</f>
        <v/>
      </c>
    </row>
    <row r="125">
      <c r="B125" s="23">
        <f>Berechnung!B125</f>
        <v/>
      </c>
      <c r="C125" s="24">
        <f>Berechnung!D125+Berechnung!H125+Berechnung!L125+Berechnung!P125+Berechnung!T125+Berechnung!X125+Berechnung!AB125+Berechnung!AF125+Berechnung!AJ125+Berechnung!AN125+Berechnung!AR125+Berechnung!AV125+Berechnung!AZ125+Berechnung!BD125+Berechnung!BH125</f>
        <v/>
      </c>
      <c r="D125" s="24">
        <f>Berechnung!E125+Berechnung!I125+Berechnung!M125+Berechnung!Q125+Berechnung!U125+Berechnung!Y125+Berechnung!AC125+Berechnung!AG125+Berechnung!AK125+Berechnung!AO125+Berechnung!AS125+Berechnung!AW125+Berechnung!BA125+Berechnung!BE125+Berechnung!BI125</f>
        <v/>
      </c>
      <c r="E125" s="24">
        <f>Berechnung!F125+Berechnung!J125+Berechnung!N125+Berechnung!R125+Berechnung!V125+Berechnung!Z125+Berechnung!AD125+Berechnung!AH125+Berechnung!AL125+Berechnung!AP125+Berechnung!AT125+Berechnung!AX125+Berechnung!BB125+Berechnung!BF125+Berechnung!BJ125</f>
        <v/>
      </c>
      <c r="F125" s="24">
        <f>Berechnung!C125</f>
        <v/>
      </c>
      <c r="G125" s="24">
        <f>Berechnung!G125+Berechnung!K125+Berechnung!O125+Berechnung!S125+Berechnung!W125+Berechnung!AA125+Berechnung!AE125+Berechnung!AI125+Berechnung!AM125+Berechnung!AQ125+Berechnung!AU125+Berechnung!AY125+Berechnung!BC125+Berechnung!BG125+Berechnung!BK125</f>
        <v/>
      </c>
      <c r="H125" s="25">
        <f>IFERROR(1-G125/SUM(Schulden!$E$8:$E$22),0)</f>
        <v/>
      </c>
    </row>
    <row r="126">
      <c r="B126" s="23">
        <f>Berechnung!B126</f>
        <v/>
      </c>
      <c r="C126" s="24">
        <f>Berechnung!D126+Berechnung!H126+Berechnung!L126+Berechnung!P126+Berechnung!T126+Berechnung!X126+Berechnung!AB126+Berechnung!AF126+Berechnung!AJ126+Berechnung!AN126+Berechnung!AR126+Berechnung!AV126+Berechnung!AZ126+Berechnung!BD126+Berechnung!BH126</f>
        <v/>
      </c>
      <c r="D126" s="24">
        <f>Berechnung!E126+Berechnung!I126+Berechnung!M126+Berechnung!Q126+Berechnung!U126+Berechnung!Y126+Berechnung!AC126+Berechnung!AG126+Berechnung!AK126+Berechnung!AO126+Berechnung!AS126+Berechnung!AW126+Berechnung!BA126+Berechnung!BE126+Berechnung!BI126</f>
        <v/>
      </c>
      <c r="E126" s="24">
        <f>Berechnung!F126+Berechnung!J126+Berechnung!N126+Berechnung!R126+Berechnung!V126+Berechnung!Z126+Berechnung!AD126+Berechnung!AH126+Berechnung!AL126+Berechnung!AP126+Berechnung!AT126+Berechnung!AX126+Berechnung!BB126+Berechnung!BF126+Berechnung!BJ126</f>
        <v/>
      </c>
      <c r="F126" s="24">
        <f>Berechnung!C126</f>
        <v/>
      </c>
      <c r="G126" s="24">
        <f>Berechnung!G126+Berechnung!K126+Berechnung!O126+Berechnung!S126+Berechnung!W126+Berechnung!AA126+Berechnung!AE126+Berechnung!AI126+Berechnung!AM126+Berechnung!AQ126+Berechnung!AU126+Berechnung!AY126+Berechnung!BC126+Berechnung!BG126+Berechnung!BK126</f>
        <v/>
      </c>
      <c r="H126" s="25">
        <f>IFERROR(1-G126/SUM(Schulden!$E$8:$E$22),0)</f>
        <v/>
      </c>
    </row>
    <row r="127">
      <c r="B127" s="23">
        <f>Berechnung!B127</f>
        <v/>
      </c>
      <c r="C127" s="24">
        <f>Berechnung!D127+Berechnung!H127+Berechnung!L127+Berechnung!P127+Berechnung!T127+Berechnung!X127+Berechnung!AB127+Berechnung!AF127+Berechnung!AJ127+Berechnung!AN127+Berechnung!AR127+Berechnung!AV127+Berechnung!AZ127+Berechnung!BD127+Berechnung!BH127</f>
        <v/>
      </c>
      <c r="D127" s="24">
        <f>Berechnung!E127+Berechnung!I127+Berechnung!M127+Berechnung!Q127+Berechnung!U127+Berechnung!Y127+Berechnung!AC127+Berechnung!AG127+Berechnung!AK127+Berechnung!AO127+Berechnung!AS127+Berechnung!AW127+Berechnung!BA127+Berechnung!BE127+Berechnung!BI127</f>
        <v/>
      </c>
      <c r="E127" s="24">
        <f>Berechnung!F127+Berechnung!J127+Berechnung!N127+Berechnung!R127+Berechnung!V127+Berechnung!Z127+Berechnung!AD127+Berechnung!AH127+Berechnung!AL127+Berechnung!AP127+Berechnung!AT127+Berechnung!AX127+Berechnung!BB127+Berechnung!BF127+Berechnung!BJ127</f>
        <v/>
      </c>
      <c r="F127" s="24">
        <f>Berechnung!C127</f>
        <v/>
      </c>
      <c r="G127" s="24">
        <f>Berechnung!G127+Berechnung!K127+Berechnung!O127+Berechnung!S127+Berechnung!W127+Berechnung!AA127+Berechnung!AE127+Berechnung!AI127+Berechnung!AM127+Berechnung!AQ127+Berechnung!AU127+Berechnung!AY127+Berechnung!BC127+Berechnung!BG127+Berechnung!BK127</f>
        <v/>
      </c>
      <c r="H127" s="25">
        <f>IFERROR(1-G127/SUM(Schulden!$E$8:$E$22),0)</f>
        <v/>
      </c>
    </row>
  </sheetData>
  <mergeCells count="2">
    <mergeCell ref="B4:H4"/>
    <mergeCell ref="B2:H2"/>
  </mergeCells>
  <conditionalFormatting sqref="H8:H127">
    <cfRule type="dataBar" priority="1">
      <dataBar showValue="1">
        <cfvo type="num" val="0"/>
        <cfvo type="num" val="1"/>
        <color rgb="001F5A7A"/>
      </dataBar>
    </cfRule>
  </conditionalFormatting>
  <pageMargins left="0.75" right="0.75" top="1" bottom="1" header="0.5" footer="0.5"/>
</worksheet>
</file>

<file path=xl/worksheets/sheet6.xml><?xml version="1.0" encoding="utf-8"?>
<worksheet xmlns="http://schemas.openxmlformats.org/spreadsheetml/2006/main">
  <sheetPr>
    <outlinePr summaryBelow="1" summaryRight="1"/>
    <pageSetUpPr/>
  </sheetPr>
  <dimension ref="B2:J22"/>
  <sheetViews>
    <sheetView showGridLines="0" workbookViewId="0">
      <pane xSplit="1" ySplit="7" topLeftCell="B8" activePane="bottomRight" state="frozen"/>
      <selection pane="topRight"/>
      <selection pane="bottomLeft"/>
      <selection pane="bottomRight" activeCell="A1" sqref="A1"/>
    </sheetView>
  </sheetViews>
  <sheetFormatPr baseColWidth="8" defaultRowHeight="15"/>
  <cols>
    <col width="3" customWidth="1" min="1" max="1"/>
    <col width="10" customWidth="1" min="2" max="2"/>
    <col width="12" customWidth="1" min="3" max="3"/>
    <col width="28" customWidth="1" min="4" max="4"/>
    <col width="18" customWidth="1" min="5" max="5"/>
    <col width="12" customWidth="1" min="6" max="6"/>
    <col width="17" customWidth="1" min="7" max="7"/>
    <col width="19" customWidth="1" min="8" max="8"/>
    <col width="12" customWidth="1" min="9" max="9"/>
    <col width="18" customWidth="1" min="10" max="10"/>
  </cols>
  <sheetData>
    <row r="2" ht="30" customHeight="1">
      <c r="B2" s="1" t="inlineStr">
        <is>
          <t>NurGeld Tilgungsplan</t>
        </is>
      </c>
      <c r="C2" s="2" t="n"/>
      <c r="D2" s="2" t="n"/>
      <c r="E2" s="2" t="n"/>
      <c r="F2" s="2" t="n"/>
      <c r="G2" s="2" t="n"/>
      <c r="H2" s="2" t="n"/>
      <c r="I2" s="2" t="n"/>
      <c r="J2" s="2" t="n"/>
    </row>
    <row r="4" ht="32" customHeight="1">
      <c r="B4" s="3" t="inlineStr">
        <is>
          <t>Reihenfolge, voraussichtlicher Tilgungsmonat und Zinsbelastung jeder einzelnen Schuld.</t>
        </is>
      </c>
    </row>
    <row r="7" ht="30" customHeight="1">
      <c r="B7" s="10" t="inlineStr">
        <is>
          <t>Rang</t>
        </is>
      </c>
      <c r="C7" s="10" t="inlineStr">
        <is>
          <t>ID</t>
        </is>
      </c>
      <c r="D7" s="10" t="inlineStr">
        <is>
          <t>Gläubiger / Kredit</t>
        </is>
      </c>
      <c r="E7" s="10" t="inlineStr">
        <is>
          <t>Restschuld</t>
        </is>
      </c>
      <c r="F7" s="10" t="inlineStr">
        <is>
          <t>Zins</t>
        </is>
      </c>
      <c r="G7" s="10" t="inlineStr">
        <is>
          <t>Mindestzahlung</t>
        </is>
      </c>
      <c r="H7" s="10" t="inlineStr">
        <is>
          <t>Vorauss. erledigt</t>
        </is>
      </c>
      <c r="I7" s="10" t="inlineStr">
        <is>
          <t>Monate</t>
        </is>
      </c>
      <c r="J7" s="10" t="inlineStr">
        <is>
          <t>Zinsen im Plan</t>
        </is>
      </c>
    </row>
    <row r="8">
      <c r="B8">
        <f>Schulden!J8</f>
        <v/>
      </c>
      <c r="C8">
        <f>Schulden!B8</f>
        <v/>
      </c>
      <c r="D8">
        <f>Schulden!C8</f>
        <v/>
      </c>
      <c r="E8" s="24">
        <f>Schulden!E8</f>
        <v/>
      </c>
      <c r="F8" s="26">
        <f>Schulden!F8</f>
        <v/>
      </c>
      <c r="G8" s="24">
        <f>Schulden!G8</f>
        <v/>
      </c>
      <c r="H8" s="23">
        <f>IF(D8="","",IFERROR(INDEX(Monatsplan!$B$8:$B$127,MATCH(0,Berechnung!G$8:G$127,0)),"über 10 Jahre"))</f>
        <v/>
      </c>
      <c r="I8">
        <f>IF(D8="","",IFERROR(MATCH(0,Berechnung!G$8:G$127,0),"120+"))</f>
        <v/>
      </c>
      <c r="J8" s="24">
        <f>IF(D8="","",SUM(Berechnung!E$8:E$127))</f>
        <v/>
      </c>
    </row>
    <row r="9">
      <c r="B9">
        <f>Schulden!J9</f>
        <v/>
      </c>
      <c r="C9">
        <f>Schulden!B9</f>
        <v/>
      </c>
      <c r="D9">
        <f>Schulden!C9</f>
        <v/>
      </c>
      <c r="E9" s="24">
        <f>Schulden!E9</f>
        <v/>
      </c>
      <c r="F9" s="26">
        <f>Schulden!F9</f>
        <v/>
      </c>
      <c r="G9" s="24">
        <f>Schulden!G9</f>
        <v/>
      </c>
      <c r="H9" s="23">
        <f>IF(D9="","",IFERROR(INDEX(Monatsplan!$B$8:$B$127,MATCH(0,Berechnung!K$8:K$127,0)),"über 10 Jahre"))</f>
        <v/>
      </c>
      <c r="I9">
        <f>IF(D9="","",IFERROR(MATCH(0,Berechnung!K$8:K$127,0),"120+"))</f>
        <v/>
      </c>
      <c r="J9" s="24">
        <f>IF(D9="","",SUM(Berechnung!I$8:I$127))</f>
        <v/>
      </c>
    </row>
    <row r="10">
      <c r="B10">
        <f>Schulden!J10</f>
        <v/>
      </c>
      <c r="C10">
        <f>Schulden!B10</f>
        <v/>
      </c>
      <c r="D10">
        <f>Schulden!C10</f>
        <v/>
      </c>
      <c r="E10" s="24">
        <f>Schulden!E10</f>
        <v/>
      </c>
      <c r="F10" s="26">
        <f>Schulden!F10</f>
        <v/>
      </c>
      <c r="G10" s="24">
        <f>Schulden!G10</f>
        <v/>
      </c>
      <c r="H10" s="23">
        <f>IF(D10="","",IFERROR(INDEX(Monatsplan!$B$8:$B$127,MATCH(0,Berechnung!O$8:O$127,0)),"über 10 Jahre"))</f>
        <v/>
      </c>
      <c r="I10">
        <f>IF(D10="","",IFERROR(MATCH(0,Berechnung!O$8:O$127,0),"120+"))</f>
        <v/>
      </c>
      <c r="J10" s="24">
        <f>IF(D10="","",SUM(Berechnung!M$8:M$127))</f>
        <v/>
      </c>
    </row>
    <row r="11">
      <c r="B11">
        <f>Schulden!J11</f>
        <v/>
      </c>
      <c r="C11">
        <f>Schulden!B11</f>
        <v/>
      </c>
      <c r="D11">
        <f>Schulden!C11</f>
        <v/>
      </c>
      <c r="E11" s="24">
        <f>Schulden!E11</f>
        <v/>
      </c>
      <c r="F11" s="26">
        <f>Schulden!F11</f>
        <v/>
      </c>
      <c r="G11" s="24">
        <f>Schulden!G11</f>
        <v/>
      </c>
      <c r="H11" s="23">
        <f>IF(D11="","",IFERROR(INDEX(Monatsplan!$B$8:$B$127,MATCH(0,Berechnung!S$8:S$127,0)),"über 10 Jahre"))</f>
        <v/>
      </c>
      <c r="I11">
        <f>IF(D11="","",IFERROR(MATCH(0,Berechnung!S$8:S$127,0),"120+"))</f>
        <v/>
      </c>
      <c r="J11" s="24">
        <f>IF(D11="","",SUM(Berechnung!Q$8:Q$127))</f>
        <v/>
      </c>
    </row>
    <row r="12">
      <c r="B12">
        <f>Schulden!J12</f>
        <v/>
      </c>
      <c r="C12">
        <f>Schulden!B12</f>
        <v/>
      </c>
      <c r="D12">
        <f>Schulden!C12</f>
        <v/>
      </c>
      <c r="E12" s="24">
        <f>Schulden!E12</f>
        <v/>
      </c>
      <c r="F12" s="26">
        <f>Schulden!F12</f>
        <v/>
      </c>
      <c r="G12" s="24">
        <f>Schulden!G12</f>
        <v/>
      </c>
      <c r="H12" s="23">
        <f>IF(D12="","",IFERROR(INDEX(Monatsplan!$B$8:$B$127,MATCH(0,Berechnung!W$8:W$127,0)),"über 10 Jahre"))</f>
        <v/>
      </c>
      <c r="I12">
        <f>IF(D12="","",IFERROR(MATCH(0,Berechnung!W$8:W$127,0),"120+"))</f>
        <v/>
      </c>
      <c r="J12" s="24">
        <f>IF(D12="","",SUM(Berechnung!U$8:U$127))</f>
        <v/>
      </c>
    </row>
    <row r="13">
      <c r="B13">
        <f>Schulden!J13</f>
        <v/>
      </c>
      <c r="C13">
        <f>Schulden!B13</f>
        <v/>
      </c>
      <c r="D13">
        <f>Schulden!C13</f>
        <v/>
      </c>
      <c r="E13" s="24">
        <f>Schulden!E13</f>
        <v/>
      </c>
      <c r="F13" s="26">
        <f>Schulden!F13</f>
        <v/>
      </c>
      <c r="G13" s="24">
        <f>Schulden!G13</f>
        <v/>
      </c>
      <c r="H13" s="23">
        <f>IF(D13="","",IFERROR(INDEX(Monatsplan!$B$8:$B$127,MATCH(0,Berechnung!AA$8:AA$127,0)),"über 10 Jahre"))</f>
        <v/>
      </c>
      <c r="I13">
        <f>IF(D13="","",IFERROR(MATCH(0,Berechnung!AA$8:AA$127,0),"120+"))</f>
        <v/>
      </c>
      <c r="J13" s="24">
        <f>IF(D13="","",SUM(Berechnung!Y$8:Y$127))</f>
        <v/>
      </c>
    </row>
    <row r="14">
      <c r="B14">
        <f>Schulden!J14</f>
        <v/>
      </c>
      <c r="C14">
        <f>Schulden!B14</f>
        <v/>
      </c>
      <c r="D14">
        <f>Schulden!C14</f>
        <v/>
      </c>
      <c r="E14" s="24">
        <f>Schulden!E14</f>
        <v/>
      </c>
      <c r="F14" s="26">
        <f>Schulden!F14</f>
        <v/>
      </c>
      <c r="G14" s="24">
        <f>Schulden!G14</f>
        <v/>
      </c>
      <c r="H14" s="23">
        <f>IF(D14="","",IFERROR(INDEX(Monatsplan!$B$8:$B$127,MATCH(0,Berechnung!AE$8:AE$127,0)),"über 10 Jahre"))</f>
        <v/>
      </c>
      <c r="I14">
        <f>IF(D14="","",IFERROR(MATCH(0,Berechnung!AE$8:AE$127,0),"120+"))</f>
        <v/>
      </c>
      <c r="J14" s="24">
        <f>IF(D14="","",SUM(Berechnung!AC$8:AC$127))</f>
        <v/>
      </c>
    </row>
    <row r="15">
      <c r="B15">
        <f>Schulden!J15</f>
        <v/>
      </c>
      <c r="C15">
        <f>Schulden!B15</f>
        <v/>
      </c>
      <c r="D15">
        <f>Schulden!C15</f>
        <v/>
      </c>
      <c r="E15" s="24">
        <f>Schulden!E15</f>
        <v/>
      </c>
      <c r="F15" s="26">
        <f>Schulden!F15</f>
        <v/>
      </c>
      <c r="G15" s="24">
        <f>Schulden!G15</f>
        <v/>
      </c>
      <c r="H15" s="23">
        <f>IF(D15="","",IFERROR(INDEX(Monatsplan!$B$8:$B$127,MATCH(0,Berechnung!AI$8:AI$127,0)),"über 10 Jahre"))</f>
        <v/>
      </c>
      <c r="I15">
        <f>IF(D15="","",IFERROR(MATCH(0,Berechnung!AI$8:AI$127,0),"120+"))</f>
        <v/>
      </c>
      <c r="J15" s="24">
        <f>IF(D15="","",SUM(Berechnung!AG$8:AG$127))</f>
        <v/>
      </c>
    </row>
    <row r="16">
      <c r="B16">
        <f>Schulden!J16</f>
        <v/>
      </c>
      <c r="C16">
        <f>Schulden!B16</f>
        <v/>
      </c>
      <c r="D16">
        <f>Schulden!C16</f>
        <v/>
      </c>
      <c r="E16" s="24">
        <f>Schulden!E16</f>
        <v/>
      </c>
      <c r="F16" s="26">
        <f>Schulden!F16</f>
        <v/>
      </c>
      <c r="G16" s="24">
        <f>Schulden!G16</f>
        <v/>
      </c>
      <c r="H16" s="23">
        <f>IF(D16="","",IFERROR(INDEX(Monatsplan!$B$8:$B$127,MATCH(0,Berechnung!AM$8:AM$127,0)),"über 10 Jahre"))</f>
        <v/>
      </c>
      <c r="I16">
        <f>IF(D16="","",IFERROR(MATCH(0,Berechnung!AM$8:AM$127,0),"120+"))</f>
        <v/>
      </c>
      <c r="J16" s="24">
        <f>IF(D16="","",SUM(Berechnung!AK$8:AK$127))</f>
        <v/>
      </c>
    </row>
    <row r="17">
      <c r="B17">
        <f>Schulden!J17</f>
        <v/>
      </c>
      <c r="C17">
        <f>Schulden!B17</f>
        <v/>
      </c>
      <c r="D17">
        <f>Schulden!C17</f>
        <v/>
      </c>
      <c r="E17" s="24">
        <f>Schulden!E17</f>
        <v/>
      </c>
      <c r="F17" s="26">
        <f>Schulden!F17</f>
        <v/>
      </c>
      <c r="G17" s="24">
        <f>Schulden!G17</f>
        <v/>
      </c>
      <c r="H17" s="23">
        <f>IF(D17="","",IFERROR(INDEX(Monatsplan!$B$8:$B$127,MATCH(0,Berechnung!AQ$8:AQ$127,0)),"über 10 Jahre"))</f>
        <v/>
      </c>
      <c r="I17">
        <f>IF(D17="","",IFERROR(MATCH(0,Berechnung!AQ$8:AQ$127,0),"120+"))</f>
        <v/>
      </c>
      <c r="J17" s="24">
        <f>IF(D17="","",SUM(Berechnung!AO$8:AO$127))</f>
        <v/>
      </c>
    </row>
    <row r="18">
      <c r="B18">
        <f>Schulden!J18</f>
        <v/>
      </c>
      <c r="C18">
        <f>Schulden!B18</f>
        <v/>
      </c>
      <c r="D18">
        <f>Schulden!C18</f>
        <v/>
      </c>
      <c r="E18" s="24">
        <f>Schulden!E18</f>
        <v/>
      </c>
      <c r="F18" s="26">
        <f>Schulden!F18</f>
        <v/>
      </c>
      <c r="G18" s="24">
        <f>Schulden!G18</f>
        <v/>
      </c>
      <c r="H18" s="23">
        <f>IF(D18="","",IFERROR(INDEX(Monatsplan!$B$8:$B$127,MATCH(0,Berechnung!AU$8:AU$127,0)),"über 10 Jahre"))</f>
        <v/>
      </c>
      <c r="I18">
        <f>IF(D18="","",IFERROR(MATCH(0,Berechnung!AU$8:AU$127,0),"120+"))</f>
        <v/>
      </c>
      <c r="J18" s="24">
        <f>IF(D18="","",SUM(Berechnung!AS$8:AS$127))</f>
        <v/>
      </c>
    </row>
    <row r="19">
      <c r="B19">
        <f>Schulden!J19</f>
        <v/>
      </c>
      <c r="C19">
        <f>Schulden!B19</f>
        <v/>
      </c>
      <c r="D19">
        <f>Schulden!C19</f>
        <v/>
      </c>
      <c r="E19" s="24">
        <f>Schulden!E19</f>
        <v/>
      </c>
      <c r="F19" s="26">
        <f>Schulden!F19</f>
        <v/>
      </c>
      <c r="G19" s="24">
        <f>Schulden!G19</f>
        <v/>
      </c>
      <c r="H19" s="23">
        <f>IF(D19="","",IFERROR(INDEX(Monatsplan!$B$8:$B$127,MATCH(0,Berechnung!AY$8:AY$127,0)),"über 10 Jahre"))</f>
        <v/>
      </c>
      <c r="I19">
        <f>IF(D19="","",IFERROR(MATCH(0,Berechnung!AY$8:AY$127,0),"120+"))</f>
        <v/>
      </c>
      <c r="J19" s="24">
        <f>IF(D19="","",SUM(Berechnung!AW$8:AW$127))</f>
        <v/>
      </c>
    </row>
    <row r="20">
      <c r="B20">
        <f>Schulden!J20</f>
        <v/>
      </c>
      <c r="C20">
        <f>Schulden!B20</f>
        <v/>
      </c>
      <c r="D20">
        <f>Schulden!C20</f>
        <v/>
      </c>
      <c r="E20" s="24">
        <f>Schulden!E20</f>
        <v/>
      </c>
      <c r="F20" s="26">
        <f>Schulden!F20</f>
        <v/>
      </c>
      <c r="G20" s="24">
        <f>Schulden!G20</f>
        <v/>
      </c>
      <c r="H20" s="23">
        <f>IF(D20="","",IFERROR(INDEX(Monatsplan!$B$8:$B$127,MATCH(0,Berechnung!BC$8:BC$127,0)),"über 10 Jahre"))</f>
        <v/>
      </c>
      <c r="I20">
        <f>IF(D20="","",IFERROR(MATCH(0,Berechnung!BC$8:BC$127,0),"120+"))</f>
        <v/>
      </c>
      <c r="J20" s="24">
        <f>IF(D20="","",SUM(Berechnung!BA$8:BA$127))</f>
        <v/>
      </c>
    </row>
    <row r="21">
      <c r="B21">
        <f>Schulden!J21</f>
        <v/>
      </c>
      <c r="C21">
        <f>Schulden!B21</f>
        <v/>
      </c>
      <c r="D21">
        <f>Schulden!C21</f>
        <v/>
      </c>
      <c r="E21" s="24">
        <f>Schulden!E21</f>
        <v/>
      </c>
      <c r="F21" s="26">
        <f>Schulden!F21</f>
        <v/>
      </c>
      <c r="G21" s="24">
        <f>Schulden!G21</f>
        <v/>
      </c>
      <c r="H21" s="23">
        <f>IF(D21="","",IFERROR(INDEX(Monatsplan!$B$8:$B$127,MATCH(0,Berechnung!BG$8:BG$127,0)),"über 10 Jahre"))</f>
        <v/>
      </c>
      <c r="I21">
        <f>IF(D21="","",IFERROR(MATCH(0,Berechnung!BG$8:BG$127,0),"120+"))</f>
        <v/>
      </c>
      <c r="J21" s="24">
        <f>IF(D21="","",SUM(Berechnung!BE$8:BE$127))</f>
        <v/>
      </c>
    </row>
    <row r="22">
      <c r="B22">
        <f>Schulden!J22</f>
        <v/>
      </c>
      <c r="C22">
        <f>Schulden!B22</f>
        <v/>
      </c>
      <c r="D22">
        <f>Schulden!C22</f>
        <v/>
      </c>
      <c r="E22" s="24">
        <f>Schulden!E22</f>
        <v/>
      </c>
      <c r="F22" s="26">
        <f>Schulden!F22</f>
        <v/>
      </c>
      <c r="G22" s="24">
        <f>Schulden!G22</f>
        <v/>
      </c>
      <c r="H22" s="23">
        <f>IF(D22="","",IFERROR(INDEX(Monatsplan!$B$8:$B$127,MATCH(0,Berechnung!BK$8:BK$127,0)),"über 10 Jahre"))</f>
        <v/>
      </c>
      <c r="I22">
        <f>IF(D22="","",IFERROR(MATCH(0,Berechnung!BK$8:BK$127,0),"120+"))</f>
        <v/>
      </c>
      <c r="J22" s="24">
        <f>IF(D22="","",SUM(Berechnung!BI$8:BI$127))</f>
        <v/>
      </c>
    </row>
  </sheetData>
  <mergeCells count="2">
    <mergeCell ref="B4:J4"/>
    <mergeCell ref="B2:J2"/>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B2:I19"/>
  <sheetViews>
    <sheetView showGridLines="0" workbookViewId="0">
      <selection activeCell="A1" sqref="A1"/>
    </sheetView>
  </sheetViews>
  <sheetFormatPr baseColWidth="8" defaultRowHeight="15"/>
  <cols>
    <col width="3" customWidth="1" min="1" max="1"/>
  </cols>
  <sheetData>
    <row r="2" ht="30" customHeight="1">
      <c r="B2" s="1" t="inlineStr">
        <is>
          <t>NurGeld Szenario-Rechner</t>
        </is>
      </c>
      <c r="C2" s="2" t="n"/>
      <c r="D2" s="2" t="n"/>
      <c r="E2" s="2" t="n"/>
      <c r="F2" s="2" t="n"/>
      <c r="G2" s="2" t="n"/>
      <c r="H2" s="2" t="n"/>
      <c r="I2" s="2" t="n"/>
    </row>
    <row r="4" ht="32" customHeight="1">
      <c r="B4" s="3" t="inlineStr">
        <is>
          <t>Prüfe, wie sich ein höheres Zusatzbudget auf die ungefähre Laufzeit auswirkt.</t>
        </is>
      </c>
    </row>
    <row r="7">
      <c r="B7" s="4" t="inlineStr">
        <is>
          <t>Budget-Szenarien</t>
        </is>
      </c>
      <c r="C7" s="5" t="n"/>
      <c r="D7" s="5" t="n"/>
      <c r="E7" s="5" t="n"/>
      <c r="F7" s="5" t="n"/>
      <c r="G7" s="5" t="n"/>
      <c r="H7" s="5" t="n"/>
      <c r="I7" s="5" t="n"/>
    </row>
    <row r="8" ht="30" customHeight="1">
      <c r="B8" s="10" t="inlineStr">
        <is>
          <t>Szenario</t>
        </is>
      </c>
      <c r="C8" s="10" t="inlineStr">
        <is>
          <t>Zusatzbetrag</t>
        </is>
      </c>
      <c r="D8" s="10" t="inlineStr">
        <is>
          <t>Gesamtbudget</t>
        </is>
      </c>
      <c r="E8" s="10" t="inlineStr">
        <is>
          <t>Grobe Laufzeit</t>
        </is>
      </c>
      <c r="F8" s="10" t="inlineStr">
        <is>
          <t>Einordnung</t>
        </is>
      </c>
    </row>
    <row r="9">
      <c r="B9" t="inlineStr">
        <is>
          <t>Basis</t>
        </is>
      </c>
      <c r="C9" s="12">
        <f>MAX(0,Strategie!C9+0)</f>
        <v/>
      </c>
      <c r="D9" s="12">
        <f>SUM(Schulden!G8:G22)+C9</f>
        <v/>
      </c>
      <c r="E9" s="27">
        <f>IFERROR(NPER((SUMPRODUCT(Schulden!E8:E22,Schulden!F8:F22)/SUM(Schulden!E8:E22))/12,-D9,SUM(Schulden!E8:E22)),0)</f>
        <v/>
      </c>
      <c r="F9" s="11">
        <f>IF(E9=0,"Keine Berechnung",IF(E9&lt;=24,"kurz",IF(E9&lt;=60,"mittel","lang")))</f>
        <v/>
      </c>
    </row>
    <row r="10">
      <c r="B10" t="inlineStr">
        <is>
          <t>+ 50 €</t>
        </is>
      </c>
      <c r="C10" s="12">
        <f>MAX(0,Strategie!C9+50)</f>
        <v/>
      </c>
      <c r="D10" s="12">
        <f>SUM(Schulden!G8:G22)+C10</f>
        <v/>
      </c>
      <c r="E10" s="27">
        <f>IFERROR(NPER((SUMPRODUCT(Schulden!E8:E22,Schulden!F8:F22)/SUM(Schulden!E8:E22))/12,-D10,SUM(Schulden!E8:E22)),0)</f>
        <v/>
      </c>
      <c r="F10" s="11">
        <f>IF(E10=0,"Keine Berechnung",IF(E10&lt;=24,"kurz",IF(E10&lt;=60,"mittel","lang")))</f>
        <v/>
      </c>
    </row>
    <row r="11">
      <c r="B11" t="inlineStr">
        <is>
          <t>+ 100 €</t>
        </is>
      </c>
      <c r="C11" s="12">
        <f>MAX(0,Strategie!C9+100)</f>
        <v/>
      </c>
      <c r="D11" s="12">
        <f>SUM(Schulden!G8:G22)+C11</f>
        <v/>
      </c>
      <c r="E11" s="27">
        <f>IFERROR(NPER((SUMPRODUCT(Schulden!E8:E22,Schulden!F8:F22)/SUM(Schulden!E8:E22))/12,-D11,SUM(Schulden!E8:E22)),0)</f>
        <v/>
      </c>
      <c r="F11" s="11">
        <f>IF(E11=0,"Keine Berechnung",IF(E11&lt;=24,"kurz",IF(E11&lt;=60,"mittel","lang")))</f>
        <v/>
      </c>
    </row>
    <row r="12">
      <c r="B12" t="inlineStr">
        <is>
          <t>+ 250 €</t>
        </is>
      </c>
      <c r="C12" s="12">
        <f>MAX(0,Strategie!C9+250)</f>
        <v/>
      </c>
      <c r="D12" s="12">
        <f>SUM(Schulden!G8:G22)+C12</f>
        <v/>
      </c>
      <c r="E12" s="27">
        <f>IFERROR(NPER((SUMPRODUCT(Schulden!E8:E22,Schulden!F8:F22)/SUM(Schulden!E8:E22))/12,-D12,SUM(Schulden!E8:E22)),0)</f>
        <v/>
      </c>
      <c r="F12" s="11">
        <f>IF(E12=0,"Keine Berechnung",IF(E12&lt;=24,"kurz",IF(E12&lt;=60,"mittel","lang")))</f>
        <v/>
      </c>
    </row>
    <row r="13">
      <c r="B13" t="inlineStr">
        <is>
          <t>+ 500 €</t>
        </is>
      </c>
      <c r="C13" s="12">
        <f>MAX(0,Strategie!C9+500)</f>
        <v/>
      </c>
      <c r="D13" s="12">
        <f>SUM(Schulden!G8:G22)+C13</f>
        <v/>
      </c>
      <c r="E13" s="27">
        <f>IFERROR(NPER((SUMPRODUCT(Schulden!E8:E22,Schulden!F8:F22)/SUM(Schulden!E8:E22))/12,-D13,SUM(Schulden!E8:E22)),0)</f>
        <v/>
      </c>
      <c r="F13" s="11">
        <f>IF(E13=0,"Keine Berechnung",IF(E13&lt;=24,"kurz",IF(E13&lt;=60,"mittel","lang")))</f>
        <v/>
      </c>
    </row>
    <row r="16">
      <c r="B16" s="20" t="inlineStr">
        <is>
          <t>Die Szenario-Laufzeit ist eine Näherung mit gewichtetem Durchschnittszins. Der exakte Monatsplan berücksichtigt die einzelne Tilgungsreihenfolge und Sonderzahlungen.</t>
        </is>
      </c>
    </row>
    <row r="17"/>
    <row r="18"/>
    <row r="19"/>
  </sheetData>
  <mergeCells count="4">
    <mergeCell ref="B7:I7"/>
    <mergeCell ref="B2:I2"/>
    <mergeCell ref="B4:I4"/>
    <mergeCell ref="B16:I19"/>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B2:N20"/>
  <sheetViews>
    <sheetView showGridLines="0" workbookViewId="0">
      <selection activeCell="A1" sqref="A1"/>
    </sheetView>
  </sheetViews>
  <sheetFormatPr baseColWidth="8" defaultRowHeight="15"/>
  <cols>
    <col width="3" customWidth="1" min="1" max="1"/>
  </cols>
  <sheetData>
    <row r="2" ht="30" customHeight="1">
      <c r="B2" s="1" t="inlineStr">
        <is>
          <t>NurGeld Auswertung</t>
        </is>
      </c>
      <c r="C2" s="2" t="n"/>
      <c r="D2" s="2" t="n"/>
      <c r="E2" s="2" t="n"/>
      <c r="F2" s="2" t="n"/>
      <c r="G2" s="2" t="n"/>
      <c r="H2" s="2" t="n"/>
      <c r="I2" s="2" t="n"/>
      <c r="J2" s="2" t="n"/>
      <c r="K2" s="2" t="n"/>
      <c r="L2" s="2" t="n"/>
      <c r="M2" s="2" t="n"/>
      <c r="N2" s="2" t="n"/>
    </row>
    <row r="4" ht="32" customHeight="1">
      <c r="B4" s="3" t="inlineStr">
        <is>
          <t>Automatische Kennzahlen zu Zinsen, Tilgungsdauer, Fortschritt und Budgetwirkung.</t>
        </is>
      </c>
    </row>
    <row r="7">
      <c r="B7" s="4" t="inlineStr">
        <is>
          <t>Gesamte Zinskosten</t>
        </is>
      </c>
      <c r="C7" s="5" t="n"/>
      <c r="D7" s="5" t="n"/>
      <c r="E7" s="5" t="n"/>
      <c r="G7" s="4" t="inlineStr">
        <is>
          <t>Geplante Laufzeit</t>
        </is>
      </c>
      <c r="H7" s="5" t="n"/>
      <c r="I7" s="5" t="n"/>
      <c r="J7" s="5" t="n"/>
      <c r="L7" s="4" t="inlineStr">
        <is>
          <t>Abbau nach 12 Monaten</t>
        </is>
      </c>
      <c r="M7" s="5" t="n"/>
      <c r="N7" s="5" t="n"/>
    </row>
    <row r="8">
      <c r="B8" s="6">
        <f>SUM(Monatsplan!D8:D127)</f>
        <v/>
      </c>
      <c r="G8" s="28">
        <f>IFERROR(MATCH(0,Monatsplan!G8:G127,0),"120+")</f>
        <v/>
      </c>
      <c r="L8" s="29">
        <f>IFERROR(1-Monatsplan!G19/SUM(Schulden!E8:E22),0)</f>
        <v/>
      </c>
    </row>
    <row r="9"/>
    <row r="13">
      <c r="B13" s="4" t="inlineStr">
        <is>
          <t>Kernkennzahlen</t>
        </is>
      </c>
      <c r="C13" s="5" t="n"/>
      <c r="D13" s="5" t="n"/>
      <c r="E13" s="5" t="n"/>
      <c r="F13" s="5" t="n"/>
    </row>
    <row r="14" ht="30" customHeight="1">
      <c r="B14" s="10" t="inlineStr">
        <is>
          <t>Kennzahl</t>
        </is>
      </c>
      <c r="C14" s="10" t="inlineStr">
        <is>
          <t>Wert</t>
        </is>
      </c>
    </row>
    <row r="15">
      <c r="B15" t="inlineStr">
        <is>
          <t>Startschuld</t>
        </is>
      </c>
      <c r="C15" s="12">
        <f>SUM(Schulden!E8:E22)</f>
        <v/>
      </c>
    </row>
    <row r="16">
      <c r="B16" t="inlineStr">
        <is>
          <t>Summe Mindestzahlungen</t>
        </is>
      </c>
      <c r="C16" s="12">
        <f>SUM(Schulden!G8:G22)</f>
        <v/>
      </c>
    </row>
    <row r="17">
      <c r="B17" t="inlineStr">
        <is>
          <t>Monatsbudget</t>
        </is>
      </c>
      <c r="C17" s="12">
        <f>Strategie!C10</f>
        <v/>
      </c>
    </row>
    <row r="18">
      <c r="B18" t="inlineStr">
        <is>
          <t>Zusatzbudget Anteil</t>
        </is>
      </c>
      <c r="C18" s="30">
        <f>IFERROR(Strategie!C9/Strategie!C10,0)</f>
        <v/>
      </c>
    </row>
    <row r="19">
      <c r="B19" t="inlineStr">
        <is>
          <t>Sonderzahlungen</t>
        </is>
      </c>
      <c r="C19" s="12">
        <f>SUM(Sonderzahlungen!D8:D67)</f>
        <v/>
      </c>
    </row>
    <row r="20">
      <c r="B20" t="inlineStr">
        <is>
          <t>Zinsen im Plan</t>
        </is>
      </c>
      <c r="C20" s="12">
        <f>SUM(Monatsplan!D8:D127)</f>
        <v/>
      </c>
    </row>
  </sheetData>
  <mergeCells count="9">
    <mergeCell ref="B4:N4"/>
    <mergeCell ref="G8:J9"/>
    <mergeCell ref="B8:E9"/>
    <mergeCell ref="B7:E7"/>
    <mergeCell ref="G7:J7"/>
    <mergeCell ref="L8:N9"/>
    <mergeCell ref="B2:N2"/>
    <mergeCell ref="B13:F13"/>
    <mergeCell ref="L7:N7"/>
  </mergeCells>
  <pageMargins left="0.75" right="0.75" top="1" bottom="1" header="0.5" footer="0.5"/>
  <drawing xmlns:r="http://schemas.openxmlformats.org/officeDocument/2006/relationships" r:id="rId1"/>
</worksheet>
</file>

<file path=xl/worksheets/sheet9.xml><?xml version="1.0" encoding="utf-8"?>
<worksheet xmlns="http://schemas.openxmlformats.org/spreadsheetml/2006/main">
  <sheetPr>
    <outlinePr summaryBelow="1" summaryRight="1"/>
    <pageSetUpPr/>
  </sheetPr>
  <dimension ref="B2:H38"/>
  <sheetViews>
    <sheetView showGridLines="0" workbookViewId="0">
      <selection activeCell="A1" sqref="A1"/>
    </sheetView>
  </sheetViews>
  <sheetFormatPr baseColWidth="8" defaultRowHeight="15"/>
  <cols>
    <col width="3" customWidth="1" min="1" max="1"/>
  </cols>
  <sheetData>
    <row r="2" ht="30" customHeight="1">
      <c r="B2" s="1" t="inlineStr">
        <is>
          <t>NurGeld Anleitung</t>
        </is>
      </c>
      <c r="C2" s="2" t="n"/>
      <c r="D2" s="2" t="n"/>
      <c r="E2" s="2" t="n"/>
      <c r="F2" s="2" t="n"/>
      <c r="G2" s="2" t="n"/>
      <c r="H2" s="2" t="n"/>
    </row>
    <row r="4" ht="32" customHeight="1">
      <c r="B4" s="3" t="inlineStr">
        <is>
          <t>So nutzt du den Schuldenabbau-Planer Pro Schritt für Schritt.</t>
        </is>
      </c>
    </row>
    <row r="7">
      <c r="B7" s="4" t="inlineStr">
        <is>
          <t>1. Schulden erfassen</t>
        </is>
      </c>
      <c r="C7" s="5" t="n"/>
      <c r="D7" s="5" t="n"/>
      <c r="E7" s="5" t="n"/>
      <c r="F7" s="5" t="n"/>
      <c r="G7" s="5" t="n"/>
      <c r="H7" s="5" t="n"/>
    </row>
    <row r="8">
      <c r="B8" s="31" t="inlineStr">
        <is>
          <t>Im Blatt „Schulden“ trägst du Gläubiger, aktuelle Restschuld, Jahreszins, Mindestzahlung und Fälligkeit ein. Gelbe Felder sind Eingabefelder.</t>
        </is>
      </c>
    </row>
    <row r="9"/>
    <row r="11">
      <c r="B11" s="4" t="inlineStr">
        <is>
          <t>2. Strategie wählen</t>
        </is>
      </c>
      <c r="C11" s="5" t="n"/>
      <c r="D11" s="5" t="n"/>
      <c r="E11" s="5" t="n"/>
      <c r="F11" s="5" t="n"/>
      <c r="G11" s="5" t="n"/>
      <c r="H11" s="5" t="n"/>
    </row>
    <row r="12">
      <c r="B12" s="31" t="inlineStr">
        <is>
          <t>Wähle Avalanche, Snowball oder eine eigene Priorität und lege dein zusätzliches monatliches Tilgungsbudget fest.</t>
        </is>
      </c>
    </row>
    <row r="13"/>
    <row r="15">
      <c r="B15" s="4" t="inlineStr">
        <is>
          <t>3. Sonderzahlungen einplanen</t>
        </is>
      </c>
      <c r="C15" s="5" t="n"/>
      <c r="D15" s="5" t="n"/>
      <c r="E15" s="5" t="n"/>
      <c r="F15" s="5" t="n"/>
      <c r="G15" s="5" t="n"/>
      <c r="H15" s="5" t="n"/>
    </row>
    <row r="16">
      <c r="B16" s="31" t="inlineStr">
        <is>
          <t>Bonus, Steuererstattung oder andere Einmalbeträge können nach Strategie verteilt oder gezielt einer Schuld zugeordnet werden.</t>
        </is>
      </c>
    </row>
    <row r="17"/>
    <row r="19">
      <c r="B19" s="4" t="inlineStr">
        <is>
          <t>4. Monatsplan prüfen</t>
        </is>
      </c>
      <c r="C19" s="5" t="n"/>
      <c r="D19" s="5" t="n"/>
      <c r="E19" s="5" t="n"/>
      <c r="F19" s="5" t="n"/>
      <c r="G19" s="5" t="n"/>
      <c r="H19" s="5" t="n"/>
    </row>
    <row r="20">
      <c r="B20" s="31" t="inlineStr">
        <is>
          <t>Der Monatsplan zeigt für bis zu 120 Monate Startschuld, Zinsen, Zahlungen und verbleibende Restschuld.</t>
        </is>
      </c>
    </row>
    <row r="21"/>
    <row r="23">
      <c r="B23" s="4" t="inlineStr">
        <is>
          <t>5. Tilgungsplan nutzen</t>
        </is>
      </c>
      <c r="C23" s="5" t="n"/>
      <c r="D23" s="5" t="n"/>
      <c r="E23" s="5" t="n"/>
      <c r="F23" s="5" t="n"/>
      <c r="G23" s="5" t="n"/>
      <c r="H23" s="5" t="n"/>
    </row>
    <row r="24">
      <c r="B24" s="31" t="inlineStr">
        <is>
          <t>Hier siehst du je Schuld Rang, voraussichtlichen Tilgungsmonat und die im Plan entstehenden Zinsen.</t>
        </is>
      </c>
    </row>
    <row r="25"/>
    <row r="27">
      <c r="B27" s="4" t="inlineStr">
        <is>
          <t>6. Szenarien vergleichen</t>
        </is>
      </c>
      <c r="C27" s="5" t="n"/>
      <c r="D27" s="5" t="n"/>
      <c r="E27" s="5" t="n"/>
      <c r="F27" s="5" t="n"/>
      <c r="G27" s="5" t="n"/>
      <c r="H27" s="5" t="n"/>
    </row>
    <row r="28">
      <c r="B28" s="31" t="inlineStr">
        <is>
          <t>Vergleiche, wie sich zusätzliche 50, 100, 250 oder 500 Euro pro Monat auf die ungefähre Laufzeit auswirken.</t>
        </is>
      </c>
    </row>
    <row r="29"/>
    <row r="31">
      <c r="B31" s="4" t="inlineStr">
        <is>
          <t>7. Regelmäßig aktualisieren</t>
        </is>
      </c>
      <c r="C31" s="5" t="n"/>
      <c r="D31" s="5" t="n"/>
      <c r="E31" s="5" t="n"/>
      <c r="F31" s="5" t="n"/>
      <c r="G31" s="5" t="n"/>
      <c r="H31" s="5" t="n"/>
    </row>
    <row r="32">
      <c r="B32" s="31" t="inlineStr">
        <is>
          <t>Passe Restschulden und variable Zinssätze anhand aktueller Unterlagen an.</t>
        </is>
      </c>
    </row>
    <row r="33"/>
    <row r="35">
      <c r="B35" s="4" t="inlineStr">
        <is>
          <t>Wichtiger Hinweis</t>
        </is>
      </c>
      <c r="C35" s="5" t="n"/>
      <c r="D35" s="5" t="n"/>
      <c r="E35" s="5" t="n"/>
      <c r="F35" s="5" t="n"/>
      <c r="G35" s="5" t="n"/>
      <c r="H35" s="5" t="n"/>
    </row>
    <row r="36">
      <c r="B36" s="20" t="inlineStr">
        <is>
          <t>Der Planer ist eine Rechen- und Organisationshilfe. Tatsächliche Zinsen, Gebühren, Fälligkeiten und Verrechnungsregeln können je Vertrag oder Gläubiger abweichen. Bei Mahn- oder Vollstreckungsverfahren sollten Fristen zusätzlich anhand der Originalunterlagen geprüft werden.</t>
        </is>
      </c>
    </row>
    <row r="37"/>
    <row r="38"/>
  </sheetData>
  <mergeCells count="18">
    <mergeCell ref="B28:H29"/>
    <mergeCell ref="B24:H25"/>
    <mergeCell ref="B32:H33"/>
    <mergeCell ref="B27:H27"/>
    <mergeCell ref="B36:H38"/>
    <mergeCell ref="B35:H35"/>
    <mergeCell ref="B4:H4"/>
    <mergeCell ref="B31:H31"/>
    <mergeCell ref="B12:H13"/>
    <mergeCell ref="B2:H2"/>
    <mergeCell ref="B8:H9"/>
    <mergeCell ref="B15:H15"/>
    <mergeCell ref="B7:H7"/>
    <mergeCell ref="B11:H11"/>
    <mergeCell ref="B16:H17"/>
    <mergeCell ref="B19:H19"/>
    <mergeCell ref="B20:H21"/>
    <mergeCell ref="B23:H23"/>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B2:BK127"/>
  <sheetViews>
    <sheetView showGridLines="0" workbookViewId="0">
      <pane xSplit="1" ySplit="7" topLeftCell="B8" activePane="bottomRight" state="frozen"/>
      <selection pane="topRight"/>
      <selection pane="bottomLeft"/>
      <selection pane="bottomRight" activeCell="A1" sqref="A1"/>
    </sheetView>
  </sheetViews>
  <sheetFormatPr baseColWidth="8" defaultRowHeight="15"/>
  <cols>
    <col width="3" customWidth="1" min="1" max="1"/>
    <col width="15" customWidth="1" min="2" max="2"/>
    <col width="12" customWidth="1" min="3" max="3"/>
    <col width="12" customWidth="1" min="4" max="4"/>
    <col width="12" customWidth="1" min="5" max="5"/>
    <col width="12" customWidth="1" min="6" max="6"/>
    <col width="12" customWidth="1" min="7" max="7"/>
    <col width="12" customWidth="1" min="8" max="8"/>
    <col width="12" customWidth="1" min="9" max="9"/>
    <col width="12" customWidth="1" min="10" max="10"/>
    <col width="12" customWidth="1" min="11" max="11"/>
    <col width="12" customWidth="1" min="12" max="12"/>
    <col width="12" customWidth="1" min="13" max="13"/>
    <col width="12" customWidth="1" min="14" max="14"/>
    <col width="12" customWidth="1" min="15" max="15"/>
    <col width="12" customWidth="1" min="16" max="16"/>
    <col width="12" customWidth="1" min="17" max="17"/>
    <col width="12" customWidth="1" min="18" max="18"/>
    <col width="12" customWidth="1" min="19" max="19"/>
    <col width="12" customWidth="1" min="20" max="20"/>
    <col width="12" customWidth="1" min="21" max="21"/>
    <col width="12" customWidth="1" min="22" max="22"/>
    <col width="12" customWidth="1" min="23" max="23"/>
    <col width="12" customWidth="1" min="24" max="24"/>
    <col width="12" customWidth="1" min="25" max="25"/>
    <col width="12" customWidth="1" min="26" max="26"/>
    <col width="12" customWidth="1" min="27" max="27"/>
    <col width="12" customWidth="1" min="28" max="28"/>
    <col width="12" customWidth="1" min="29" max="29"/>
    <col width="12" customWidth="1" min="30" max="30"/>
    <col width="12" customWidth="1" min="31" max="31"/>
    <col width="12" customWidth="1" min="32" max="32"/>
    <col width="12" customWidth="1" min="33" max="33"/>
    <col width="12" customWidth="1" min="34" max="34"/>
    <col width="12" customWidth="1" min="35" max="35"/>
    <col width="12" customWidth="1" min="36" max="36"/>
    <col width="12" customWidth="1" min="37" max="37"/>
    <col width="12" customWidth="1" min="38" max="38"/>
    <col width="12" customWidth="1" min="39" max="39"/>
    <col width="12" customWidth="1" min="40" max="40"/>
    <col width="12" customWidth="1" min="41" max="41"/>
    <col width="12" customWidth="1" min="42" max="42"/>
    <col width="12" customWidth="1" min="43" max="43"/>
    <col width="12" customWidth="1" min="44" max="44"/>
    <col width="12" customWidth="1" min="45" max="45"/>
    <col width="12" customWidth="1" min="46" max="46"/>
    <col width="12" customWidth="1" min="47" max="47"/>
    <col width="12" customWidth="1" min="48" max="48"/>
    <col width="12" customWidth="1" min="49" max="49"/>
    <col width="12" customWidth="1" min="50" max="50"/>
    <col width="12" customWidth="1" min="51" max="51"/>
    <col width="12" customWidth="1" min="52" max="52"/>
    <col width="12" customWidth="1" min="53" max="53"/>
    <col width="12" customWidth="1" min="54" max="54"/>
    <col width="12" customWidth="1" min="55" max="55"/>
    <col width="12" customWidth="1" min="56" max="56"/>
    <col width="12" customWidth="1" min="57" max="57"/>
    <col width="12" customWidth="1" min="58" max="58"/>
    <col width="12" customWidth="1" min="59" max="59"/>
    <col width="12" customWidth="1" min="60" max="60"/>
    <col width="12" customWidth="1" min="61" max="61"/>
    <col width="12" customWidth="1" min="62" max="62"/>
    <col width="12" customWidth="1" min="63" max="63"/>
  </cols>
  <sheetData>
    <row r="2" ht="30" customHeight="1">
      <c r="B2" s="1" t="inlineStr">
        <is>
          <t>NurGeld Berechnungsmodell</t>
        </is>
      </c>
      <c r="C2" s="2" t="n"/>
      <c r="D2" s="2" t="n"/>
      <c r="E2" s="2" t="n"/>
      <c r="F2" s="2" t="n"/>
      <c r="G2" s="2" t="n"/>
      <c r="H2" s="2" t="n"/>
      <c r="I2" s="2" t="n"/>
      <c r="J2" s="2" t="n"/>
      <c r="K2" s="2" t="n"/>
      <c r="L2" s="2" t="n"/>
      <c r="M2" s="2" t="n"/>
      <c r="N2" s="2" t="n"/>
      <c r="O2" s="2" t="n"/>
      <c r="P2" s="2" t="n"/>
      <c r="Q2" s="2" t="n"/>
      <c r="R2" s="2" t="n"/>
      <c r="S2" s="2" t="n"/>
      <c r="T2" s="2" t="n"/>
      <c r="U2" s="2" t="n"/>
      <c r="V2" s="2" t="n"/>
      <c r="W2" s="2" t="n"/>
      <c r="X2" s="2" t="n"/>
      <c r="Y2" s="2" t="n"/>
      <c r="Z2" s="2" t="n"/>
      <c r="AA2" s="2" t="n"/>
      <c r="AB2" s="2" t="n"/>
      <c r="AC2" s="2" t="n"/>
      <c r="AD2" s="2" t="n"/>
      <c r="AE2" s="2" t="n"/>
      <c r="AF2" s="2" t="n"/>
      <c r="AG2" s="2" t="n"/>
      <c r="AH2" s="2" t="n"/>
      <c r="AI2" s="2" t="n"/>
      <c r="AJ2" s="2" t="n"/>
      <c r="AK2" s="2" t="n"/>
      <c r="AL2" s="2" t="n"/>
      <c r="AM2" s="2" t="n"/>
      <c r="AN2" s="2" t="n"/>
      <c r="AO2" s="2" t="n"/>
      <c r="AP2" s="2" t="n"/>
      <c r="AQ2" s="2" t="n"/>
      <c r="AR2" s="2" t="n"/>
      <c r="AS2" s="2" t="n"/>
      <c r="AT2" s="2" t="n"/>
      <c r="AU2" s="2" t="n"/>
      <c r="AV2" s="2" t="n"/>
      <c r="AW2" s="2" t="n"/>
      <c r="AX2" s="2" t="n"/>
      <c r="AY2" s="2" t="n"/>
      <c r="AZ2" s="2" t="n"/>
      <c r="BA2" s="2" t="n"/>
      <c r="BB2" s="2" t="n"/>
      <c r="BC2" s="2" t="n"/>
      <c r="BD2" s="2" t="n"/>
      <c r="BE2" s="2" t="n"/>
      <c r="BF2" s="2" t="n"/>
      <c r="BG2" s="2" t="n"/>
      <c r="BH2" s="2" t="n"/>
      <c r="BI2" s="2" t="n"/>
      <c r="BJ2" s="2" t="n"/>
      <c r="BK2" s="2" t="n"/>
    </row>
    <row r="4" ht="32" customHeight="1">
      <c r="B4" s="3" t="inlineStr">
        <is>
          <t>Technisches Rechenblatt des Schuldenabbau-Planers. Änderungen sind hier nicht erforderlich.</t>
        </is>
      </c>
    </row>
    <row r="6">
      <c r="D6">
        <f>IF(Schulden!C8="","",Schulden!B8&amp;" – "&amp;Schulden!C8)</f>
        <v/>
      </c>
      <c r="H6">
        <f>IF(Schulden!C9="","",Schulden!B9&amp;" – "&amp;Schulden!C9)</f>
        <v/>
      </c>
      <c r="L6">
        <f>IF(Schulden!C10="","",Schulden!B10&amp;" – "&amp;Schulden!C10)</f>
        <v/>
      </c>
      <c r="P6">
        <f>IF(Schulden!C11="","",Schulden!B11&amp;" – "&amp;Schulden!C11)</f>
        <v/>
      </c>
      <c r="T6">
        <f>IF(Schulden!C12="","",Schulden!B12&amp;" – "&amp;Schulden!C12)</f>
        <v/>
      </c>
      <c r="X6">
        <f>IF(Schulden!C13="","",Schulden!B13&amp;" – "&amp;Schulden!C13)</f>
        <v/>
      </c>
      <c r="AB6">
        <f>IF(Schulden!C14="","",Schulden!B14&amp;" – "&amp;Schulden!C14)</f>
        <v/>
      </c>
      <c r="AF6">
        <f>IF(Schulden!C15="","",Schulden!B15&amp;" – "&amp;Schulden!C15)</f>
        <v/>
      </c>
      <c r="AJ6">
        <f>IF(Schulden!C16="","",Schulden!B16&amp;" – "&amp;Schulden!C16)</f>
        <v/>
      </c>
      <c r="AN6">
        <f>IF(Schulden!C17="","",Schulden!B17&amp;" – "&amp;Schulden!C17)</f>
        <v/>
      </c>
      <c r="AR6">
        <f>IF(Schulden!C18="","",Schulden!B18&amp;" – "&amp;Schulden!C18)</f>
        <v/>
      </c>
      <c r="AV6">
        <f>IF(Schulden!C19="","",Schulden!B19&amp;" – "&amp;Schulden!C19)</f>
        <v/>
      </c>
      <c r="AZ6">
        <f>IF(Schulden!C20="","",Schulden!B20&amp;" – "&amp;Schulden!C20)</f>
        <v/>
      </c>
      <c r="BD6">
        <f>IF(Schulden!C21="","",Schulden!B21&amp;" – "&amp;Schulden!C21)</f>
        <v/>
      </c>
      <c r="BH6">
        <f>IF(Schulden!C22="","",Schulden!B22&amp;" – "&amp;Schulden!C22)</f>
        <v/>
      </c>
    </row>
    <row r="7" ht="30" customHeight="1">
      <c r="B7" s="10" t="inlineStr">
        <is>
          <t>Monat</t>
        </is>
      </c>
      <c r="C7" s="10" t="inlineStr">
        <is>
          <t>Sonderzahlungen</t>
        </is>
      </c>
      <c r="D7" s="32" t="inlineStr">
        <is>
          <t>Start</t>
        </is>
      </c>
      <c r="E7" s="32" t="inlineStr">
        <is>
          <t>Zins</t>
        </is>
      </c>
      <c r="F7" s="32" t="inlineStr">
        <is>
          <t>Zahlung</t>
        </is>
      </c>
      <c r="G7" s="32" t="inlineStr">
        <is>
          <t>Ende</t>
        </is>
      </c>
      <c r="H7" s="32" t="inlineStr">
        <is>
          <t>Start</t>
        </is>
      </c>
      <c r="I7" s="32" t="inlineStr">
        <is>
          <t>Zins</t>
        </is>
      </c>
      <c r="J7" s="32" t="inlineStr">
        <is>
          <t>Zahlung</t>
        </is>
      </c>
      <c r="K7" s="32" t="inlineStr">
        <is>
          <t>Ende</t>
        </is>
      </c>
      <c r="L7" s="32" t="inlineStr">
        <is>
          <t>Start</t>
        </is>
      </c>
      <c r="M7" s="32" t="inlineStr">
        <is>
          <t>Zins</t>
        </is>
      </c>
      <c r="N7" s="32" t="inlineStr">
        <is>
          <t>Zahlung</t>
        </is>
      </c>
      <c r="O7" s="32" t="inlineStr">
        <is>
          <t>Ende</t>
        </is>
      </c>
      <c r="P7" s="32" t="inlineStr">
        <is>
          <t>Start</t>
        </is>
      </c>
      <c r="Q7" s="32" t="inlineStr">
        <is>
          <t>Zins</t>
        </is>
      </c>
      <c r="R7" s="32" t="inlineStr">
        <is>
          <t>Zahlung</t>
        </is>
      </c>
      <c r="S7" s="32" t="inlineStr">
        <is>
          <t>Ende</t>
        </is>
      </c>
      <c r="T7" s="32" t="inlineStr">
        <is>
          <t>Start</t>
        </is>
      </c>
      <c r="U7" s="32" t="inlineStr">
        <is>
          <t>Zins</t>
        </is>
      </c>
      <c r="V7" s="32" t="inlineStr">
        <is>
          <t>Zahlung</t>
        </is>
      </c>
      <c r="W7" s="32" t="inlineStr">
        <is>
          <t>Ende</t>
        </is>
      </c>
      <c r="X7" s="32" t="inlineStr">
        <is>
          <t>Start</t>
        </is>
      </c>
      <c r="Y7" s="32" t="inlineStr">
        <is>
          <t>Zins</t>
        </is>
      </c>
      <c r="Z7" s="32" t="inlineStr">
        <is>
          <t>Zahlung</t>
        </is>
      </c>
      <c r="AA7" s="32" t="inlineStr">
        <is>
          <t>Ende</t>
        </is>
      </c>
      <c r="AB7" s="32" t="inlineStr">
        <is>
          <t>Start</t>
        </is>
      </c>
      <c r="AC7" s="32" t="inlineStr">
        <is>
          <t>Zins</t>
        </is>
      </c>
      <c r="AD7" s="32" t="inlineStr">
        <is>
          <t>Zahlung</t>
        </is>
      </c>
      <c r="AE7" s="32" t="inlineStr">
        <is>
          <t>Ende</t>
        </is>
      </c>
      <c r="AF7" s="32" t="inlineStr">
        <is>
          <t>Start</t>
        </is>
      </c>
      <c r="AG7" s="32" t="inlineStr">
        <is>
          <t>Zins</t>
        </is>
      </c>
      <c r="AH7" s="32" t="inlineStr">
        <is>
          <t>Zahlung</t>
        </is>
      </c>
      <c r="AI7" s="32" t="inlineStr">
        <is>
          <t>Ende</t>
        </is>
      </c>
      <c r="AJ7" s="32" t="inlineStr">
        <is>
          <t>Start</t>
        </is>
      </c>
      <c r="AK7" s="32" t="inlineStr">
        <is>
          <t>Zins</t>
        </is>
      </c>
      <c r="AL7" s="32" t="inlineStr">
        <is>
          <t>Zahlung</t>
        </is>
      </c>
      <c r="AM7" s="32" t="inlineStr">
        <is>
          <t>Ende</t>
        </is>
      </c>
      <c r="AN7" s="32" t="inlineStr">
        <is>
          <t>Start</t>
        </is>
      </c>
      <c r="AO7" s="32" t="inlineStr">
        <is>
          <t>Zins</t>
        </is>
      </c>
      <c r="AP7" s="32" t="inlineStr">
        <is>
          <t>Zahlung</t>
        </is>
      </c>
      <c r="AQ7" s="32" t="inlineStr">
        <is>
          <t>Ende</t>
        </is>
      </c>
      <c r="AR7" s="32" t="inlineStr">
        <is>
          <t>Start</t>
        </is>
      </c>
      <c r="AS7" s="32" t="inlineStr">
        <is>
          <t>Zins</t>
        </is>
      </c>
      <c r="AT7" s="32" t="inlineStr">
        <is>
          <t>Zahlung</t>
        </is>
      </c>
      <c r="AU7" s="32" t="inlineStr">
        <is>
          <t>Ende</t>
        </is>
      </c>
      <c r="AV7" s="32" t="inlineStr">
        <is>
          <t>Start</t>
        </is>
      </c>
      <c r="AW7" s="32" t="inlineStr">
        <is>
          <t>Zins</t>
        </is>
      </c>
      <c r="AX7" s="32" t="inlineStr">
        <is>
          <t>Zahlung</t>
        </is>
      </c>
      <c r="AY7" s="32" t="inlineStr">
        <is>
          <t>Ende</t>
        </is>
      </c>
      <c r="AZ7" s="32" t="inlineStr">
        <is>
          <t>Start</t>
        </is>
      </c>
      <c r="BA7" s="32" t="inlineStr">
        <is>
          <t>Zins</t>
        </is>
      </c>
      <c r="BB7" s="32" t="inlineStr">
        <is>
          <t>Zahlung</t>
        </is>
      </c>
      <c r="BC7" s="32" t="inlineStr">
        <is>
          <t>Ende</t>
        </is>
      </c>
      <c r="BD7" s="32" t="inlineStr">
        <is>
          <t>Start</t>
        </is>
      </c>
      <c r="BE7" s="32" t="inlineStr">
        <is>
          <t>Zins</t>
        </is>
      </c>
      <c r="BF7" s="32" t="inlineStr">
        <is>
          <t>Zahlung</t>
        </is>
      </c>
      <c r="BG7" s="32" t="inlineStr">
        <is>
          <t>Ende</t>
        </is>
      </c>
      <c r="BH7" s="32" t="inlineStr">
        <is>
          <t>Start</t>
        </is>
      </c>
      <c r="BI7" s="32" t="inlineStr">
        <is>
          <t>Zins</t>
        </is>
      </c>
      <c r="BJ7" s="32" t="inlineStr">
        <is>
          <t>Zahlung</t>
        </is>
      </c>
      <c r="BK7" s="32" t="inlineStr">
        <is>
          <t>Ende</t>
        </is>
      </c>
    </row>
    <row r="8">
      <c r="B8" s="23">
        <f>Strategie!C11</f>
        <v/>
      </c>
      <c r="C8" s="24">
        <f>SUMIFS(Sonderzahlungen!$D$8:$D$67,Sonderzahlungen!$G$8:$G$67,B8)</f>
        <v/>
      </c>
      <c r="D8" s="24">
        <f>IF(Schulden!C8="",0,Schulden!E8)</f>
        <v/>
      </c>
      <c r="E8" s="24">
        <f>IF(D8&lt;=0,0,D8*Schulden!F8/12)</f>
        <v/>
      </c>
      <c r="F8" s="24">
        <f>IF(D8&lt;=0,0,MIN(D8+E8,MIN(Schulden!G8,D8+E8)+MIN(MAX(0,Strategie!$C$9+SUMIFS(Sonderzahlungen!$D$8:$D$67,Sonderzahlungen!$G$8:$G$67,$B8,Sonderzahlungen!$E$8:$E$67,"Nach Strategie")-(IF(AND(Schulden!J8&lt;Schulden!J8,D8&gt;0),MAX(0,D8+E8-MIN(Schulden!G8,D8+E8)),0)+IF(AND(Schulden!J9&lt;Schulden!J8,H8&gt;0),MAX(0,H8+I8-MIN(Schulden!G9,H8+I8)),0)+IF(AND(Schulden!J10&lt;Schulden!J8,L8&gt;0),MAX(0,L8+M8-MIN(Schulden!G10,L8+M8)),0)+IF(AND(Schulden!J11&lt;Schulden!J8,P8&gt;0),MAX(0,P8+Q8-MIN(Schulden!G11,P8+Q8)),0)+IF(AND(Schulden!J12&lt;Schulden!J8,T8&gt;0),MAX(0,T8+U8-MIN(Schulden!G12,T8+U8)),0)+IF(AND(Schulden!J13&lt;Schulden!J8,X8&gt;0),MAX(0,X8+Y8-MIN(Schulden!G13,X8+Y8)),0)+IF(AND(Schulden!J14&lt;Schulden!J8,AB8&gt;0),MAX(0,AB8+AC8-MIN(Schulden!G14,AB8+AC8)),0)+IF(AND(Schulden!J15&lt;Schulden!J8,AF8&gt;0),MAX(0,AF8+AG8-MIN(Schulden!G15,AF8+AG8)),0)+IF(AND(Schulden!J16&lt;Schulden!J8,AJ8&gt;0),MAX(0,AJ8+AK8-MIN(Schulden!G16,AJ8+AK8)),0)+IF(AND(Schulden!J17&lt;Schulden!J8,AN8&gt;0),MAX(0,AN8+AO8-MIN(Schulden!G17,AN8+AO8)),0)+IF(AND(Schulden!J18&lt;Schulden!J8,AR8&gt;0),MAX(0,AR8+AS8-MIN(Schulden!G18,AR8+AS8)),0)+IF(AND(Schulden!J19&lt;Schulden!J8,AV8&gt;0),MAX(0,AV8+AW8-MIN(Schulden!G19,AV8+AW8)),0)+IF(AND(Schulden!J20&lt;Schulden!J8,AZ8&gt;0),MAX(0,AZ8+BA8-MIN(Schulden!G20,AZ8+BA8)),0)+IF(AND(Schulden!J21&lt;Schulden!J8,BD8&gt;0),MAX(0,BD8+BE8-MIN(Schulden!G21,BD8+BE8)),0)+IF(AND(Schulden!J22&lt;Schulden!J8,BH8&gt;0),MAX(0,BH8+BI8-MIN(Schulden!G22,BH8+BI8)),0))),MAX(0,D8+E8-MIN(Schulden!G8,D8+E8)))+SUMIFS(Sonderzahlungen!$D$8:$D$67,Sonderzahlungen!$G$8:$G$67,$B8,Sonderzahlungen!$E$8:$E$67,"Gezielte Schuld",Sonderzahlungen!$F$8:$F$67,Schulden!B8)))</f>
        <v/>
      </c>
      <c r="G8" s="24">
        <f>MAX(0,D8+E8-F8)</f>
        <v/>
      </c>
      <c r="H8" s="24">
        <f>IF(Schulden!C9="",0,Schulden!E9)</f>
        <v/>
      </c>
      <c r="I8" s="24">
        <f>IF(H8&lt;=0,0,H8*Schulden!F9/12)</f>
        <v/>
      </c>
      <c r="J8" s="24">
        <f>IF(H8&lt;=0,0,MIN(H8+I8,MIN(Schulden!G9,H8+I8)+MIN(MAX(0,Strategie!$C$9+SUMIFS(Sonderzahlungen!$D$8:$D$67,Sonderzahlungen!$G$8:$G$67,$B8,Sonderzahlungen!$E$8:$E$67,"Nach Strategie")-(IF(AND(Schulden!J8&lt;Schulden!J9,D8&gt;0),MAX(0,D8+E8-MIN(Schulden!G8,D8+E8)),0)+IF(AND(Schulden!J9&lt;Schulden!J9,H8&gt;0),MAX(0,H8+I8-MIN(Schulden!G9,H8+I8)),0)+IF(AND(Schulden!J10&lt;Schulden!J9,L8&gt;0),MAX(0,L8+M8-MIN(Schulden!G10,L8+M8)),0)+IF(AND(Schulden!J11&lt;Schulden!J9,P8&gt;0),MAX(0,P8+Q8-MIN(Schulden!G11,P8+Q8)),0)+IF(AND(Schulden!J12&lt;Schulden!J9,T8&gt;0),MAX(0,T8+U8-MIN(Schulden!G12,T8+U8)),0)+IF(AND(Schulden!J13&lt;Schulden!J9,X8&gt;0),MAX(0,X8+Y8-MIN(Schulden!G13,X8+Y8)),0)+IF(AND(Schulden!J14&lt;Schulden!J9,AB8&gt;0),MAX(0,AB8+AC8-MIN(Schulden!G14,AB8+AC8)),0)+IF(AND(Schulden!J15&lt;Schulden!J9,AF8&gt;0),MAX(0,AF8+AG8-MIN(Schulden!G15,AF8+AG8)),0)+IF(AND(Schulden!J16&lt;Schulden!J9,AJ8&gt;0),MAX(0,AJ8+AK8-MIN(Schulden!G16,AJ8+AK8)),0)+IF(AND(Schulden!J17&lt;Schulden!J9,AN8&gt;0),MAX(0,AN8+AO8-MIN(Schulden!G17,AN8+AO8)),0)+IF(AND(Schulden!J18&lt;Schulden!J9,AR8&gt;0),MAX(0,AR8+AS8-MIN(Schulden!G18,AR8+AS8)),0)+IF(AND(Schulden!J19&lt;Schulden!J9,AV8&gt;0),MAX(0,AV8+AW8-MIN(Schulden!G19,AV8+AW8)),0)+IF(AND(Schulden!J20&lt;Schulden!J9,AZ8&gt;0),MAX(0,AZ8+BA8-MIN(Schulden!G20,AZ8+BA8)),0)+IF(AND(Schulden!J21&lt;Schulden!J9,BD8&gt;0),MAX(0,BD8+BE8-MIN(Schulden!G21,BD8+BE8)),0)+IF(AND(Schulden!J22&lt;Schulden!J9,BH8&gt;0),MAX(0,BH8+BI8-MIN(Schulden!G22,BH8+BI8)),0))),MAX(0,H8+I8-MIN(Schulden!G9,H8+I8)))+SUMIFS(Sonderzahlungen!$D$8:$D$67,Sonderzahlungen!$G$8:$G$67,$B8,Sonderzahlungen!$E$8:$E$67,"Gezielte Schuld",Sonderzahlungen!$F$8:$F$67,Schulden!B9)))</f>
        <v/>
      </c>
      <c r="K8" s="24">
        <f>MAX(0,H8+I8-J8)</f>
        <v/>
      </c>
      <c r="L8" s="24">
        <f>IF(Schulden!C10="",0,Schulden!E10)</f>
        <v/>
      </c>
      <c r="M8" s="24">
        <f>IF(L8&lt;=0,0,L8*Schulden!F10/12)</f>
        <v/>
      </c>
      <c r="N8" s="24">
        <f>IF(L8&lt;=0,0,MIN(L8+M8,MIN(Schulden!G10,L8+M8)+MIN(MAX(0,Strategie!$C$9+SUMIFS(Sonderzahlungen!$D$8:$D$67,Sonderzahlungen!$G$8:$G$67,$B8,Sonderzahlungen!$E$8:$E$67,"Nach Strategie")-(IF(AND(Schulden!J8&lt;Schulden!J10,D8&gt;0),MAX(0,D8+E8-MIN(Schulden!G8,D8+E8)),0)+IF(AND(Schulden!J9&lt;Schulden!J10,H8&gt;0),MAX(0,H8+I8-MIN(Schulden!G9,H8+I8)),0)+IF(AND(Schulden!J10&lt;Schulden!J10,L8&gt;0),MAX(0,L8+M8-MIN(Schulden!G10,L8+M8)),0)+IF(AND(Schulden!J11&lt;Schulden!J10,P8&gt;0),MAX(0,P8+Q8-MIN(Schulden!G11,P8+Q8)),0)+IF(AND(Schulden!J12&lt;Schulden!J10,T8&gt;0),MAX(0,T8+U8-MIN(Schulden!G12,T8+U8)),0)+IF(AND(Schulden!J13&lt;Schulden!J10,X8&gt;0),MAX(0,X8+Y8-MIN(Schulden!G13,X8+Y8)),0)+IF(AND(Schulden!J14&lt;Schulden!J10,AB8&gt;0),MAX(0,AB8+AC8-MIN(Schulden!G14,AB8+AC8)),0)+IF(AND(Schulden!J15&lt;Schulden!J10,AF8&gt;0),MAX(0,AF8+AG8-MIN(Schulden!G15,AF8+AG8)),0)+IF(AND(Schulden!J16&lt;Schulden!J10,AJ8&gt;0),MAX(0,AJ8+AK8-MIN(Schulden!G16,AJ8+AK8)),0)+IF(AND(Schulden!J17&lt;Schulden!J10,AN8&gt;0),MAX(0,AN8+AO8-MIN(Schulden!G17,AN8+AO8)),0)+IF(AND(Schulden!J18&lt;Schulden!J10,AR8&gt;0),MAX(0,AR8+AS8-MIN(Schulden!G18,AR8+AS8)),0)+IF(AND(Schulden!J19&lt;Schulden!J10,AV8&gt;0),MAX(0,AV8+AW8-MIN(Schulden!G19,AV8+AW8)),0)+IF(AND(Schulden!J20&lt;Schulden!J10,AZ8&gt;0),MAX(0,AZ8+BA8-MIN(Schulden!G20,AZ8+BA8)),0)+IF(AND(Schulden!J21&lt;Schulden!J10,BD8&gt;0),MAX(0,BD8+BE8-MIN(Schulden!G21,BD8+BE8)),0)+IF(AND(Schulden!J22&lt;Schulden!J10,BH8&gt;0),MAX(0,BH8+BI8-MIN(Schulden!G22,BH8+BI8)),0))),MAX(0,L8+M8-MIN(Schulden!G10,L8+M8)))+SUMIFS(Sonderzahlungen!$D$8:$D$67,Sonderzahlungen!$G$8:$G$67,$B8,Sonderzahlungen!$E$8:$E$67,"Gezielte Schuld",Sonderzahlungen!$F$8:$F$67,Schulden!B10)))</f>
        <v/>
      </c>
      <c r="O8" s="24">
        <f>MAX(0,L8+M8-N8)</f>
        <v/>
      </c>
      <c r="P8" s="24">
        <f>IF(Schulden!C11="",0,Schulden!E11)</f>
        <v/>
      </c>
      <c r="Q8" s="24">
        <f>IF(P8&lt;=0,0,P8*Schulden!F11/12)</f>
        <v/>
      </c>
      <c r="R8" s="24">
        <f>IF(P8&lt;=0,0,MIN(P8+Q8,MIN(Schulden!G11,P8+Q8)+MIN(MAX(0,Strategie!$C$9+SUMIFS(Sonderzahlungen!$D$8:$D$67,Sonderzahlungen!$G$8:$G$67,$B8,Sonderzahlungen!$E$8:$E$67,"Nach Strategie")-(IF(AND(Schulden!J8&lt;Schulden!J11,D8&gt;0),MAX(0,D8+E8-MIN(Schulden!G8,D8+E8)),0)+IF(AND(Schulden!J9&lt;Schulden!J11,H8&gt;0),MAX(0,H8+I8-MIN(Schulden!G9,H8+I8)),0)+IF(AND(Schulden!J10&lt;Schulden!J11,L8&gt;0),MAX(0,L8+M8-MIN(Schulden!G10,L8+M8)),0)+IF(AND(Schulden!J11&lt;Schulden!J11,P8&gt;0),MAX(0,P8+Q8-MIN(Schulden!G11,P8+Q8)),0)+IF(AND(Schulden!J12&lt;Schulden!J11,T8&gt;0),MAX(0,T8+U8-MIN(Schulden!G12,T8+U8)),0)+IF(AND(Schulden!J13&lt;Schulden!J11,X8&gt;0),MAX(0,X8+Y8-MIN(Schulden!G13,X8+Y8)),0)+IF(AND(Schulden!J14&lt;Schulden!J11,AB8&gt;0),MAX(0,AB8+AC8-MIN(Schulden!G14,AB8+AC8)),0)+IF(AND(Schulden!J15&lt;Schulden!J11,AF8&gt;0),MAX(0,AF8+AG8-MIN(Schulden!G15,AF8+AG8)),0)+IF(AND(Schulden!J16&lt;Schulden!J11,AJ8&gt;0),MAX(0,AJ8+AK8-MIN(Schulden!G16,AJ8+AK8)),0)+IF(AND(Schulden!J17&lt;Schulden!J11,AN8&gt;0),MAX(0,AN8+AO8-MIN(Schulden!G17,AN8+AO8)),0)+IF(AND(Schulden!J18&lt;Schulden!J11,AR8&gt;0),MAX(0,AR8+AS8-MIN(Schulden!G18,AR8+AS8)),0)+IF(AND(Schulden!J19&lt;Schulden!J11,AV8&gt;0),MAX(0,AV8+AW8-MIN(Schulden!G19,AV8+AW8)),0)+IF(AND(Schulden!J20&lt;Schulden!J11,AZ8&gt;0),MAX(0,AZ8+BA8-MIN(Schulden!G20,AZ8+BA8)),0)+IF(AND(Schulden!J21&lt;Schulden!J11,BD8&gt;0),MAX(0,BD8+BE8-MIN(Schulden!G21,BD8+BE8)),0)+IF(AND(Schulden!J22&lt;Schulden!J11,BH8&gt;0),MAX(0,BH8+BI8-MIN(Schulden!G22,BH8+BI8)),0))),MAX(0,P8+Q8-MIN(Schulden!G11,P8+Q8)))+SUMIFS(Sonderzahlungen!$D$8:$D$67,Sonderzahlungen!$G$8:$G$67,$B8,Sonderzahlungen!$E$8:$E$67,"Gezielte Schuld",Sonderzahlungen!$F$8:$F$67,Schulden!B11)))</f>
        <v/>
      </c>
      <c r="S8" s="24">
        <f>MAX(0,P8+Q8-R8)</f>
        <v/>
      </c>
      <c r="T8" s="24">
        <f>IF(Schulden!C12="",0,Schulden!E12)</f>
        <v/>
      </c>
      <c r="U8" s="24">
        <f>IF(T8&lt;=0,0,T8*Schulden!F12/12)</f>
        <v/>
      </c>
      <c r="V8" s="24">
        <f>IF(T8&lt;=0,0,MIN(T8+U8,MIN(Schulden!G12,T8+U8)+MIN(MAX(0,Strategie!$C$9+SUMIFS(Sonderzahlungen!$D$8:$D$67,Sonderzahlungen!$G$8:$G$67,$B8,Sonderzahlungen!$E$8:$E$67,"Nach Strategie")-(IF(AND(Schulden!J8&lt;Schulden!J12,D8&gt;0),MAX(0,D8+E8-MIN(Schulden!G8,D8+E8)),0)+IF(AND(Schulden!J9&lt;Schulden!J12,H8&gt;0),MAX(0,H8+I8-MIN(Schulden!G9,H8+I8)),0)+IF(AND(Schulden!J10&lt;Schulden!J12,L8&gt;0),MAX(0,L8+M8-MIN(Schulden!G10,L8+M8)),0)+IF(AND(Schulden!J11&lt;Schulden!J12,P8&gt;0),MAX(0,P8+Q8-MIN(Schulden!G11,P8+Q8)),0)+IF(AND(Schulden!J12&lt;Schulden!J12,T8&gt;0),MAX(0,T8+U8-MIN(Schulden!G12,T8+U8)),0)+IF(AND(Schulden!J13&lt;Schulden!J12,X8&gt;0),MAX(0,X8+Y8-MIN(Schulden!G13,X8+Y8)),0)+IF(AND(Schulden!J14&lt;Schulden!J12,AB8&gt;0),MAX(0,AB8+AC8-MIN(Schulden!G14,AB8+AC8)),0)+IF(AND(Schulden!J15&lt;Schulden!J12,AF8&gt;0),MAX(0,AF8+AG8-MIN(Schulden!G15,AF8+AG8)),0)+IF(AND(Schulden!J16&lt;Schulden!J12,AJ8&gt;0),MAX(0,AJ8+AK8-MIN(Schulden!G16,AJ8+AK8)),0)+IF(AND(Schulden!J17&lt;Schulden!J12,AN8&gt;0),MAX(0,AN8+AO8-MIN(Schulden!G17,AN8+AO8)),0)+IF(AND(Schulden!J18&lt;Schulden!J12,AR8&gt;0),MAX(0,AR8+AS8-MIN(Schulden!G18,AR8+AS8)),0)+IF(AND(Schulden!J19&lt;Schulden!J12,AV8&gt;0),MAX(0,AV8+AW8-MIN(Schulden!G19,AV8+AW8)),0)+IF(AND(Schulden!J20&lt;Schulden!J12,AZ8&gt;0),MAX(0,AZ8+BA8-MIN(Schulden!G20,AZ8+BA8)),0)+IF(AND(Schulden!J21&lt;Schulden!J12,BD8&gt;0),MAX(0,BD8+BE8-MIN(Schulden!G21,BD8+BE8)),0)+IF(AND(Schulden!J22&lt;Schulden!J12,BH8&gt;0),MAX(0,BH8+BI8-MIN(Schulden!G22,BH8+BI8)),0))),MAX(0,T8+U8-MIN(Schulden!G12,T8+U8)))+SUMIFS(Sonderzahlungen!$D$8:$D$67,Sonderzahlungen!$G$8:$G$67,$B8,Sonderzahlungen!$E$8:$E$67,"Gezielte Schuld",Sonderzahlungen!$F$8:$F$67,Schulden!B12)))</f>
        <v/>
      </c>
      <c r="W8" s="24">
        <f>MAX(0,T8+U8-V8)</f>
        <v/>
      </c>
      <c r="X8" s="24">
        <f>IF(Schulden!C13="",0,Schulden!E13)</f>
        <v/>
      </c>
      <c r="Y8" s="24">
        <f>IF(X8&lt;=0,0,X8*Schulden!F13/12)</f>
        <v/>
      </c>
      <c r="Z8" s="24">
        <f>IF(X8&lt;=0,0,MIN(X8+Y8,MIN(Schulden!G13,X8+Y8)+MIN(MAX(0,Strategie!$C$9+SUMIFS(Sonderzahlungen!$D$8:$D$67,Sonderzahlungen!$G$8:$G$67,$B8,Sonderzahlungen!$E$8:$E$67,"Nach Strategie")-(IF(AND(Schulden!J8&lt;Schulden!J13,D8&gt;0),MAX(0,D8+E8-MIN(Schulden!G8,D8+E8)),0)+IF(AND(Schulden!J9&lt;Schulden!J13,H8&gt;0),MAX(0,H8+I8-MIN(Schulden!G9,H8+I8)),0)+IF(AND(Schulden!J10&lt;Schulden!J13,L8&gt;0),MAX(0,L8+M8-MIN(Schulden!G10,L8+M8)),0)+IF(AND(Schulden!J11&lt;Schulden!J13,P8&gt;0),MAX(0,P8+Q8-MIN(Schulden!G11,P8+Q8)),0)+IF(AND(Schulden!J12&lt;Schulden!J13,T8&gt;0),MAX(0,T8+U8-MIN(Schulden!G12,T8+U8)),0)+IF(AND(Schulden!J13&lt;Schulden!J13,X8&gt;0),MAX(0,X8+Y8-MIN(Schulden!G13,X8+Y8)),0)+IF(AND(Schulden!J14&lt;Schulden!J13,AB8&gt;0),MAX(0,AB8+AC8-MIN(Schulden!G14,AB8+AC8)),0)+IF(AND(Schulden!J15&lt;Schulden!J13,AF8&gt;0),MAX(0,AF8+AG8-MIN(Schulden!G15,AF8+AG8)),0)+IF(AND(Schulden!J16&lt;Schulden!J13,AJ8&gt;0),MAX(0,AJ8+AK8-MIN(Schulden!G16,AJ8+AK8)),0)+IF(AND(Schulden!J17&lt;Schulden!J13,AN8&gt;0),MAX(0,AN8+AO8-MIN(Schulden!G17,AN8+AO8)),0)+IF(AND(Schulden!J18&lt;Schulden!J13,AR8&gt;0),MAX(0,AR8+AS8-MIN(Schulden!G18,AR8+AS8)),0)+IF(AND(Schulden!J19&lt;Schulden!J13,AV8&gt;0),MAX(0,AV8+AW8-MIN(Schulden!G19,AV8+AW8)),0)+IF(AND(Schulden!J20&lt;Schulden!J13,AZ8&gt;0),MAX(0,AZ8+BA8-MIN(Schulden!G20,AZ8+BA8)),0)+IF(AND(Schulden!J21&lt;Schulden!J13,BD8&gt;0),MAX(0,BD8+BE8-MIN(Schulden!G21,BD8+BE8)),0)+IF(AND(Schulden!J22&lt;Schulden!J13,BH8&gt;0),MAX(0,BH8+BI8-MIN(Schulden!G22,BH8+BI8)),0))),MAX(0,X8+Y8-MIN(Schulden!G13,X8+Y8)))+SUMIFS(Sonderzahlungen!$D$8:$D$67,Sonderzahlungen!$G$8:$G$67,$B8,Sonderzahlungen!$E$8:$E$67,"Gezielte Schuld",Sonderzahlungen!$F$8:$F$67,Schulden!B13)))</f>
        <v/>
      </c>
      <c r="AA8" s="24">
        <f>MAX(0,X8+Y8-Z8)</f>
        <v/>
      </c>
      <c r="AB8" s="24">
        <f>IF(Schulden!C14="",0,Schulden!E14)</f>
        <v/>
      </c>
      <c r="AC8" s="24">
        <f>IF(AB8&lt;=0,0,AB8*Schulden!F14/12)</f>
        <v/>
      </c>
      <c r="AD8" s="24">
        <f>IF(AB8&lt;=0,0,MIN(AB8+AC8,MIN(Schulden!G14,AB8+AC8)+MIN(MAX(0,Strategie!$C$9+SUMIFS(Sonderzahlungen!$D$8:$D$67,Sonderzahlungen!$G$8:$G$67,$B8,Sonderzahlungen!$E$8:$E$67,"Nach Strategie")-(IF(AND(Schulden!J8&lt;Schulden!J14,D8&gt;0),MAX(0,D8+E8-MIN(Schulden!G8,D8+E8)),0)+IF(AND(Schulden!J9&lt;Schulden!J14,H8&gt;0),MAX(0,H8+I8-MIN(Schulden!G9,H8+I8)),0)+IF(AND(Schulden!J10&lt;Schulden!J14,L8&gt;0),MAX(0,L8+M8-MIN(Schulden!G10,L8+M8)),0)+IF(AND(Schulden!J11&lt;Schulden!J14,P8&gt;0),MAX(0,P8+Q8-MIN(Schulden!G11,P8+Q8)),0)+IF(AND(Schulden!J12&lt;Schulden!J14,T8&gt;0),MAX(0,T8+U8-MIN(Schulden!G12,T8+U8)),0)+IF(AND(Schulden!J13&lt;Schulden!J14,X8&gt;0),MAX(0,X8+Y8-MIN(Schulden!G13,X8+Y8)),0)+IF(AND(Schulden!J14&lt;Schulden!J14,AB8&gt;0),MAX(0,AB8+AC8-MIN(Schulden!G14,AB8+AC8)),0)+IF(AND(Schulden!J15&lt;Schulden!J14,AF8&gt;0),MAX(0,AF8+AG8-MIN(Schulden!G15,AF8+AG8)),0)+IF(AND(Schulden!J16&lt;Schulden!J14,AJ8&gt;0),MAX(0,AJ8+AK8-MIN(Schulden!G16,AJ8+AK8)),0)+IF(AND(Schulden!J17&lt;Schulden!J14,AN8&gt;0),MAX(0,AN8+AO8-MIN(Schulden!G17,AN8+AO8)),0)+IF(AND(Schulden!J18&lt;Schulden!J14,AR8&gt;0),MAX(0,AR8+AS8-MIN(Schulden!G18,AR8+AS8)),0)+IF(AND(Schulden!J19&lt;Schulden!J14,AV8&gt;0),MAX(0,AV8+AW8-MIN(Schulden!G19,AV8+AW8)),0)+IF(AND(Schulden!J20&lt;Schulden!J14,AZ8&gt;0),MAX(0,AZ8+BA8-MIN(Schulden!G20,AZ8+BA8)),0)+IF(AND(Schulden!J21&lt;Schulden!J14,BD8&gt;0),MAX(0,BD8+BE8-MIN(Schulden!G21,BD8+BE8)),0)+IF(AND(Schulden!J22&lt;Schulden!J14,BH8&gt;0),MAX(0,BH8+BI8-MIN(Schulden!G22,BH8+BI8)),0))),MAX(0,AB8+AC8-MIN(Schulden!G14,AB8+AC8)))+SUMIFS(Sonderzahlungen!$D$8:$D$67,Sonderzahlungen!$G$8:$G$67,$B8,Sonderzahlungen!$E$8:$E$67,"Gezielte Schuld",Sonderzahlungen!$F$8:$F$67,Schulden!B14)))</f>
        <v/>
      </c>
      <c r="AE8" s="24">
        <f>MAX(0,AB8+AC8-AD8)</f>
        <v/>
      </c>
      <c r="AF8" s="24">
        <f>IF(Schulden!C15="",0,Schulden!E15)</f>
        <v/>
      </c>
      <c r="AG8" s="24">
        <f>IF(AF8&lt;=0,0,AF8*Schulden!F15/12)</f>
        <v/>
      </c>
      <c r="AH8" s="24">
        <f>IF(AF8&lt;=0,0,MIN(AF8+AG8,MIN(Schulden!G15,AF8+AG8)+MIN(MAX(0,Strategie!$C$9+SUMIFS(Sonderzahlungen!$D$8:$D$67,Sonderzahlungen!$G$8:$G$67,$B8,Sonderzahlungen!$E$8:$E$67,"Nach Strategie")-(IF(AND(Schulden!J8&lt;Schulden!J15,D8&gt;0),MAX(0,D8+E8-MIN(Schulden!G8,D8+E8)),0)+IF(AND(Schulden!J9&lt;Schulden!J15,H8&gt;0),MAX(0,H8+I8-MIN(Schulden!G9,H8+I8)),0)+IF(AND(Schulden!J10&lt;Schulden!J15,L8&gt;0),MAX(0,L8+M8-MIN(Schulden!G10,L8+M8)),0)+IF(AND(Schulden!J11&lt;Schulden!J15,P8&gt;0),MAX(0,P8+Q8-MIN(Schulden!G11,P8+Q8)),0)+IF(AND(Schulden!J12&lt;Schulden!J15,T8&gt;0),MAX(0,T8+U8-MIN(Schulden!G12,T8+U8)),0)+IF(AND(Schulden!J13&lt;Schulden!J15,X8&gt;0),MAX(0,X8+Y8-MIN(Schulden!G13,X8+Y8)),0)+IF(AND(Schulden!J14&lt;Schulden!J15,AB8&gt;0),MAX(0,AB8+AC8-MIN(Schulden!G14,AB8+AC8)),0)+IF(AND(Schulden!J15&lt;Schulden!J15,AF8&gt;0),MAX(0,AF8+AG8-MIN(Schulden!G15,AF8+AG8)),0)+IF(AND(Schulden!J16&lt;Schulden!J15,AJ8&gt;0),MAX(0,AJ8+AK8-MIN(Schulden!G16,AJ8+AK8)),0)+IF(AND(Schulden!J17&lt;Schulden!J15,AN8&gt;0),MAX(0,AN8+AO8-MIN(Schulden!G17,AN8+AO8)),0)+IF(AND(Schulden!J18&lt;Schulden!J15,AR8&gt;0),MAX(0,AR8+AS8-MIN(Schulden!G18,AR8+AS8)),0)+IF(AND(Schulden!J19&lt;Schulden!J15,AV8&gt;0),MAX(0,AV8+AW8-MIN(Schulden!G19,AV8+AW8)),0)+IF(AND(Schulden!J20&lt;Schulden!J15,AZ8&gt;0),MAX(0,AZ8+BA8-MIN(Schulden!G20,AZ8+BA8)),0)+IF(AND(Schulden!J21&lt;Schulden!J15,BD8&gt;0),MAX(0,BD8+BE8-MIN(Schulden!G21,BD8+BE8)),0)+IF(AND(Schulden!J22&lt;Schulden!J15,BH8&gt;0),MAX(0,BH8+BI8-MIN(Schulden!G22,BH8+BI8)),0))),MAX(0,AF8+AG8-MIN(Schulden!G15,AF8+AG8)))+SUMIFS(Sonderzahlungen!$D$8:$D$67,Sonderzahlungen!$G$8:$G$67,$B8,Sonderzahlungen!$E$8:$E$67,"Gezielte Schuld",Sonderzahlungen!$F$8:$F$67,Schulden!B15)))</f>
        <v/>
      </c>
      <c r="AI8" s="24">
        <f>MAX(0,AF8+AG8-AH8)</f>
        <v/>
      </c>
      <c r="AJ8" s="24">
        <f>IF(Schulden!C16="",0,Schulden!E16)</f>
        <v/>
      </c>
      <c r="AK8" s="24">
        <f>IF(AJ8&lt;=0,0,AJ8*Schulden!F16/12)</f>
        <v/>
      </c>
      <c r="AL8" s="24">
        <f>IF(AJ8&lt;=0,0,MIN(AJ8+AK8,MIN(Schulden!G16,AJ8+AK8)+MIN(MAX(0,Strategie!$C$9+SUMIFS(Sonderzahlungen!$D$8:$D$67,Sonderzahlungen!$G$8:$G$67,$B8,Sonderzahlungen!$E$8:$E$67,"Nach Strategie")-(IF(AND(Schulden!J8&lt;Schulden!J16,D8&gt;0),MAX(0,D8+E8-MIN(Schulden!G8,D8+E8)),0)+IF(AND(Schulden!J9&lt;Schulden!J16,H8&gt;0),MAX(0,H8+I8-MIN(Schulden!G9,H8+I8)),0)+IF(AND(Schulden!J10&lt;Schulden!J16,L8&gt;0),MAX(0,L8+M8-MIN(Schulden!G10,L8+M8)),0)+IF(AND(Schulden!J11&lt;Schulden!J16,P8&gt;0),MAX(0,P8+Q8-MIN(Schulden!G11,P8+Q8)),0)+IF(AND(Schulden!J12&lt;Schulden!J16,T8&gt;0),MAX(0,T8+U8-MIN(Schulden!G12,T8+U8)),0)+IF(AND(Schulden!J13&lt;Schulden!J16,X8&gt;0),MAX(0,X8+Y8-MIN(Schulden!G13,X8+Y8)),0)+IF(AND(Schulden!J14&lt;Schulden!J16,AB8&gt;0),MAX(0,AB8+AC8-MIN(Schulden!G14,AB8+AC8)),0)+IF(AND(Schulden!J15&lt;Schulden!J16,AF8&gt;0),MAX(0,AF8+AG8-MIN(Schulden!G15,AF8+AG8)),0)+IF(AND(Schulden!J16&lt;Schulden!J16,AJ8&gt;0),MAX(0,AJ8+AK8-MIN(Schulden!G16,AJ8+AK8)),0)+IF(AND(Schulden!J17&lt;Schulden!J16,AN8&gt;0),MAX(0,AN8+AO8-MIN(Schulden!G17,AN8+AO8)),0)+IF(AND(Schulden!J18&lt;Schulden!J16,AR8&gt;0),MAX(0,AR8+AS8-MIN(Schulden!G18,AR8+AS8)),0)+IF(AND(Schulden!J19&lt;Schulden!J16,AV8&gt;0),MAX(0,AV8+AW8-MIN(Schulden!G19,AV8+AW8)),0)+IF(AND(Schulden!J20&lt;Schulden!J16,AZ8&gt;0),MAX(0,AZ8+BA8-MIN(Schulden!G20,AZ8+BA8)),0)+IF(AND(Schulden!J21&lt;Schulden!J16,BD8&gt;0),MAX(0,BD8+BE8-MIN(Schulden!G21,BD8+BE8)),0)+IF(AND(Schulden!J22&lt;Schulden!J16,BH8&gt;0),MAX(0,BH8+BI8-MIN(Schulden!G22,BH8+BI8)),0))),MAX(0,AJ8+AK8-MIN(Schulden!G16,AJ8+AK8)))+SUMIFS(Sonderzahlungen!$D$8:$D$67,Sonderzahlungen!$G$8:$G$67,$B8,Sonderzahlungen!$E$8:$E$67,"Gezielte Schuld",Sonderzahlungen!$F$8:$F$67,Schulden!B16)))</f>
        <v/>
      </c>
      <c r="AM8" s="24">
        <f>MAX(0,AJ8+AK8-AL8)</f>
        <v/>
      </c>
      <c r="AN8" s="24">
        <f>IF(Schulden!C17="",0,Schulden!E17)</f>
        <v/>
      </c>
      <c r="AO8" s="24">
        <f>IF(AN8&lt;=0,0,AN8*Schulden!F17/12)</f>
        <v/>
      </c>
      <c r="AP8" s="24">
        <f>IF(AN8&lt;=0,0,MIN(AN8+AO8,MIN(Schulden!G17,AN8+AO8)+MIN(MAX(0,Strategie!$C$9+SUMIFS(Sonderzahlungen!$D$8:$D$67,Sonderzahlungen!$G$8:$G$67,$B8,Sonderzahlungen!$E$8:$E$67,"Nach Strategie")-(IF(AND(Schulden!J8&lt;Schulden!J17,D8&gt;0),MAX(0,D8+E8-MIN(Schulden!G8,D8+E8)),0)+IF(AND(Schulden!J9&lt;Schulden!J17,H8&gt;0),MAX(0,H8+I8-MIN(Schulden!G9,H8+I8)),0)+IF(AND(Schulden!J10&lt;Schulden!J17,L8&gt;0),MAX(0,L8+M8-MIN(Schulden!G10,L8+M8)),0)+IF(AND(Schulden!J11&lt;Schulden!J17,P8&gt;0),MAX(0,P8+Q8-MIN(Schulden!G11,P8+Q8)),0)+IF(AND(Schulden!J12&lt;Schulden!J17,T8&gt;0),MAX(0,T8+U8-MIN(Schulden!G12,T8+U8)),0)+IF(AND(Schulden!J13&lt;Schulden!J17,X8&gt;0),MAX(0,X8+Y8-MIN(Schulden!G13,X8+Y8)),0)+IF(AND(Schulden!J14&lt;Schulden!J17,AB8&gt;0),MAX(0,AB8+AC8-MIN(Schulden!G14,AB8+AC8)),0)+IF(AND(Schulden!J15&lt;Schulden!J17,AF8&gt;0),MAX(0,AF8+AG8-MIN(Schulden!G15,AF8+AG8)),0)+IF(AND(Schulden!J16&lt;Schulden!J17,AJ8&gt;0),MAX(0,AJ8+AK8-MIN(Schulden!G16,AJ8+AK8)),0)+IF(AND(Schulden!J17&lt;Schulden!J17,AN8&gt;0),MAX(0,AN8+AO8-MIN(Schulden!G17,AN8+AO8)),0)+IF(AND(Schulden!J18&lt;Schulden!J17,AR8&gt;0),MAX(0,AR8+AS8-MIN(Schulden!G18,AR8+AS8)),0)+IF(AND(Schulden!J19&lt;Schulden!J17,AV8&gt;0),MAX(0,AV8+AW8-MIN(Schulden!G19,AV8+AW8)),0)+IF(AND(Schulden!J20&lt;Schulden!J17,AZ8&gt;0),MAX(0,AZ8+BA8-MIN(Schulden!G20,AZ8+BA8)),0)+IF(AND(Schulden!J21&lt;Schulden!J17,BD8&gt;0),MAX(0,BD8+BE8-MIN(Schulden!G21,BD8+BE8)),0)+IF(AND(Schulden!J22&lt;Schulden!J17,BH8&gt;0),MAX(0,BH8+BI8-MIN(Schulden!G22,BH8+BI8)),0))),MAX(0,AN8+AO8-MIN(Schulden!G17,AN8+AO8)))+SUMIFS(Sonderzahlungen!$D$8:$D$67,Sonderzahlungen!$G$8:$G$67,$B8,Sonderzahlungen!$E$8:$E$67,"Gezielte Schuld",Sonderzahlungen!$F$8:$F$67,Schulden!B17)))</f>
        <v/>
      </c>
      <c r="AQ8" s="24">
        <f>MAX(0,AN8+AO8-AP8)</f>
        <v/>
      </c>
      <c r="AR8" s="24">
        <f>IF(Schulden!C18="",0,Schulden!E18)</f>
        <v/>
      </c>
      <c r="AS8" s="24">
        <f>IF(AR8&lt;=0,0,AR8*Schulden!F18/12)</f>
        <v/>
      </c>
      <c r="AT8" s="24">
        <f>IF(AR8&lt;=0,0,MIN(AR8+AS8,MIN(Schulden!G18,AR8+AS8)+MIN(MAX(0,Strategie!$C$9+SUMIFS(Sonderzahlungen!$D$8:$D$67,Sonderzahlungen!$G$8:$G$67,$B8,Sonderzahlungen!$E$8:$E$67,"Nach Strategie")-(IF(AND(Schulden!J8&lt;Schulden!J18,D8&gt;0),MAX(0,D8+E8-MIN(Schulden!G8,D8+E8)),0)+IF(AND(Schulden!J9&lt;Schulden!J18,H8&gt;0),MAX(0,H8+I8-MIN(Schulden!G9,H8+I8)),0)+IF(AND(Schulden!J10&lt;Schulden!J18,L8&gt;0),MAX(0,L8+M8-MIN(Schulden!G10,L8+M8)),0)+IF(AND(Schulden!J11&lt;Schulden!J18,P8&gt;0),MAX(0,P8+Q8-MIN(Schulden!G11,P8+Q8)),0)+IF(AND(Schulden!J12&lt;Schulden!J18,T8&gt;0),MAX(0,T8+U8-MIN(Schulden!G12,T8+U8)),0)+IF(AND(Schulden!J13&lt;Schulden!J18,X8&gt;0),MAX(0,X8+Y8-MIN(Schulden!G13,X8+Y8)),0)+IF(AND(Schulden!J14&lt;Schulden!J18,AB8&gt;0),MAX(0,AB8+AC8-MIN(Schulden!G14,AB8+AC8)),0)+IF(AND(Schulden!J15&lt;Schulden!J18,AF8&gt;0),MAX(0,AF8+AG8-MIN(Schulden!G15,AF8+AG8)),0)+IF(AND(Schulden!J16&lt;Schulden!J18,AJ8&gt;0),MAX(0,AJ8+AK8-MIN(Schulden!G16,AJ8+AK8)),0)+IF(AND(Schulden!J17&lt;Schulden!J18,AN8&gt;0),MAX(0,AN8+AO8-MIN(Schulden!G17,AN8+AO8)),0)+IF(AND(Schulden!J18&lt;Schulden!J18,AR8&gt;0),MAX(0,AR8+AS8-MIN(Schulden!G18,AR8+AS8)),0)+IF(AND(Schulden!J19&lt;Schulden!J18,AV8&gt;0),MAX(0,AV8+AW8-MIN(Schulden!G19,AV8+AW8)),0)+IF(AND(Schulden!J20&lt;Schulden!J18,AZ8&gt;0),MAX(0,AZ8+BA8-MIN(Schulden!G20,AZ8+BA8)),0)+IF(AND(Schulden!J21&lt;Schulden!J18,BD8&gt;0),MAX(0,BD8+BE8-MIN(Schulden!G21,BD8+BE8)),0)+IF(AND(Schulden!J22&lt;Schulden!J18,BH8&gt;0),MAX(0,BH8+BI8-MIN(Schulden!G22,BH8+BI8)),0))),MAX(0,AR8+AS8-MIN(Schulden!G18,AR8+AS8)))+SUMIFS(Sonderzahlungen!$D$8:$D$67,Sonderzahlungen!$G$8:$G$67,$B8,Sonderzahlungen!$E$8:$E$67,"Gezielte Schuld",Sonderzahlungen!$F$8:$F$67,Schulden!B18)))</f>
        <v/>
      </c>
      <c r="AU8" s="24">
        <f>MAX(0,AR8+AS8-AT8)</f>
        <v/>
      </c>
      <c r="AV8" s="24">
        <f>IF(Schulden!C19="",0,Schulden!E19)</f>
        <v/>
      </c>
      <c r="AW8" s="24">
        <f>IF(AV8&lt;=0,0,AV8*Schulden!F19/12)</f>
        <v/>
      </c>
      <c r="AX8" s="24">
        <f>IF(AV8&lt;=0,0,MIN(AV8+AW8,MIN(Schulden!G19,AV8+AW8)+MIN(MAX(0,Strategie!$C$9+SUMIFS(Sonderzahlungen!$D$8:$D$67,Sonderzahlungen!$G$8:$G$67,$B8,Sonderzahlungen!$E$8:$E$67,"Nach Strategie")-(IF(AND(Schulden!J8&lt;Schulden!J19,D8&gt;0),MAX(0,D8+E8-MIN(Schulden!G8,D8+E8)),0)+IF(AND(Schulden!J9&lt;Schulden!J19,H8&gt;0),MAX(0,H8+I8-MIN(Schulden!G9,H8+I8)),0)+IF(AND(Schulden!J10&lt;Schulden!J19,L8&gt;0),MAX(0,L8+M8-MIN(Schulden!G10,L8+M8)),0)+IF(AND(Schulden!J11&lt;Schulden!J19,P8&gt;0),MAX(0,P8+Q8-MIN(Schulden!G11,P8+Q8)),0)+IF(AND(Schulden!J12&lt;Schulden!J19,T8&gt;0),MAX(0,T8+U8-MIN(Schulden!G12,T8+U8)),0)+IF(AND(Schulden!J13&lt;Schulden!J19,X8&gt;0),MAX(0,X8+Y8-MIN(Schulden!G13,X8+Y8)),0)+IF(AND(Schulden!J14&lt;Schulden!J19,AB8&gt;0),MAX(0,AB8+AC8-MIN(Schulden!G14,AB8+AC8)),0)+IF(AND(Schulden!J15&lt;Schulden!J19,AF8&gt;0),MAX(0,AF8+AG8-MIN(Schulden!G15,AF8+AG8)),0)+IF(AND(Schulden!J16&lt;Schulden!J19,AJ8&gt;0),MAX(0,AJ8+AK8-MIN(Schulden!G16,AJ8+AK8)),0)+IF(AND(Schulden!J17&lt;Schulden!J19,AN8&gt;0),MAX(0,AN8+AO8-MIN(Schulden!G17,AN8+AO8)),0)+IF(AND(Schulden!J18&lt;Schulden!J19,AR8&gt;0),MAX(0,AR8+AS8-MIN(Schulden!G18,AR8+AS8)),0)+IF(AND(Schulden!J19&lt;Schulden!J19,AV8&gt;0),MAX(0,AV8+AW8-MIN(Schulden!G19,AV8+AW8)),0)+IF(AND(Schulden!J20&lt;Schulden!J19,AZ8&gt;0),MAX(0,AZ8+BA8-MIN(Schulden!G20,AZ8+BA8)),0)+IF(AND(Schulden!J21&lt;Schulden!J19,BD8&gt;0),MAX(0,BD8+BE8-MIN(Schulden!G21,BD8+BE8)),0)+IF(AND(Schulden!J22&lt;Schulden!J19,BH8&gt;0),MAX(0,BH8+BI8-MIN(Schulden!G22,BH8+BI8)),0))),MAX(0,AV8+AW8-MIN(Schulden!G19,AV8+AW8)))+SUMIFS(Sonderzahlungen!$D$8:$D$67,Sonderzahlungen!$G$8:$G$67,$B8,Sonderzahlungen!$E$8:$E$67,"Gezielte Schuld",Sonderzahlungen!$F$8:$F$67,Schulden!B19)))</f>
        <v/>
      </c>
      <c r="AY8" s="24">
        <f>MAX(0,AV8+AW8-AX8)</f>
        <v/>
      </c>
      <c r="AZ8" s="24">
        <f>IF(Schulden!C20="",0,Schulden!E20)</f>
        <v/>
      </c>
      <c r="BA8" s="24">
        <f>IF(AZ8&lt;=0,0,AZ8*Schulden!F20/12)</f>
        <v/>
      </c>
      <c r="BB8" s="24">
        <f>IF(AZ8&lt;=0,0,MIN(AZ8+BA8,MIN(Schulden!G20,AZ8+BA8)+MIN(MAX(0,Strategie!$C$9+SUMIFS(Sonderzahlungen!$D$8:$D$67,Sonderzahlungen!$G$8:$G$67,$B8,Sonderzahlungen!$E$8:$E$67,"Nach Strategie")-(IF(AND(Schulden!J8&lt;Schulden!J20,D8&gt;0),MAX(0,D8+E8-MIN(Schulden!G8,D8+E8)),0)+IF(AND(Schulden!J9&lt;Schulden!J20,H8&gt;0),MAX(0,H8+I8-MIN(Schulden!G9,H8+I8)),0)+IF(AND(Schulden!J10&lt;Schulden!J20,L8&gt;0),MAX(0,L8+M8-MIN(Schulden!G10,L8+M8)),0)+IF(AND(Schulden!J11&lt;Schulden!J20,P8&gt;0),MAX(0,P8+Q8-MIN(Schulden!G11,P8+Q8)),0)+IF(AND(Schulden!J12&lt;Schulden!J20,T8&gt;0),MAX(0,T8+U8-MIN(Schulden!G12,T8+U8)),0)+IF(AND(Schulden!J13&lt;Schulden!J20,X8&gt;0),MAX(0,X8+Y8-MIN(Schulden!G13,X8+Y8)),0)+IF(AND(Schulden!J14&lt;Schulden!J20,AB8&gt;0),MAX(0,AB8+AC8-MIN(Schulden!G14,AB8+AC8)),0)+IF(AND(Schulden!J15&lt;Schulden!J20,AF8&gt;0),MAX(0,AF8+AG8-MIN(Schulden!G15,AF8+AG8)),0)+IF(AND(Schulden!J16&lt;Schulden!J20,AJ8&gt;0),MAX(0,AJ8+AK8-MIN(Schulden!G16,AJ8+AK8)),0)+IF(AND(Schulden!J17&lt;Schulden!J20,AN8&gt;0),MAX(0,AN8+AO8-MIN(Schulden!G17,AN8+AO8)),0)+IF(AND(Schulden!J18&lt;Schulden!J20,AR8&gt;0),MAX(0,AR8+AS8-MIN(Schulden!G18,AR8+AS8)),0)+IF(AND(Schulden!J19&lt;Schulden!J20,AV8&gt;0),MAX(0,AV8+AW8-MIN(Schulden!G19,AV8+AW8)),0)+IF(AND(Schulden!J20&lt;Schulden!J20,AZ8&gt;0),MAX(0,AZ8+BA8-MIN(Schulden!G20,AZ8+BA8)),0)+IF(AND(Schulden!J21&lt;Schulden!J20,BD8&gt;0),MAX(0,BD8+BE8-MIN(Schulden!G21,BD8+BE8)),0)+IF(AND(Schulden!J22&lt;Schulden!J20,BH8&gt;0),MAX(0,BH8+BI8-MIN(Schulden!G22,BH8+BI8)),0))),MAX(0,AZ8+BA8-MIN(Schulden!G20,AZ8+BA8)))+SUMIFS(Sonderzahlungen!$D$8:$D$67,Sonderzahlungen!$G$8:$G$67,$B8,Sonderzahlungen!$E$8:$E$67,"Gezielte Schuld",Sonderzahlungen!$F$8:$F$67,Schulden!B20)))</f>
        <v/>
      </c>
      <c r="BC8" s="24">
        <f>MAX(0,AZ8+BA8-BB8)</f>
        <v/>
      </c>
      <c r="BD8" s="24">
        <f>IF(Schulden!C21="",0,Schulden!E21)</f>
        <v/>
      </c>
      <c r="BE8" s="24">
        <f>IF(BD8&lt;=0,0,BD8*Schulden!F21/12)</f>
        <v/>
      </c>
      <c r="BF8" s="24">
        <f>IF(BD8&lt;=0,0,MIN(BD8+BE8,MIN(Schulden!G21,BD8+BE8)+MIN(MAX(0,Strategie!$C$9+SUMIFS(Sonderzahlungen!$D$8:$D$67,Sonderzahlungen!$G$8:$G$67,$B8,Sonderzahlungen!$E$8:$E$67,"Nach Strategie")-(IF(AND(Schulden!J8&lt;Schulden!J21,D8&gt;0),MAX(0,D8+E8-MIN(Schulden!G8,D8+E8)),0)+IF(AND(Schulden!J9&lt;Schulden!J21,H8&gt;0),MAX(0,H8+I8-MIN(Schulden!G9,H8+I8)),0)+IF(AND(Schulden!J10&lt;Schulden!J21,L8&gt;0),MAX(0,L8+M8-MIN(Schulden!G10,L8+M8)),0)+IF(AND(Schulden!J11&lt;Schulden!J21,P8&gt;0),MAX(0,P8+Q8-MIN(Schulden!G11,P8+Q8)),0)+IF(AND(Schulden!J12&lt;Schulden!J21,T8&gt;0),MAX(0,T8+U8-MIN(Schulden!G12,T8+U8)),0)+IF(AND(Schulden!J13&lt;Schulden!J21,X8&gt;0),MAX(0,X8+Y8-MIN(Schulden!G13,X8+Y8)),0)+IF(AND(Schulden!J14&lt;Schulden!J21,AB8&gt;0),MAX(0,AB8+AC8-MIN(Schulden!G14,AB8+AC8)),0)+IF(AND(Schulden!J15&lt;Schulden!J21,AF8&gt;0),MAX(0,AF8+AG8-MIN(Schulden!G15,AF8+AG8)),0)+IF(AND(Schulden!J16&lt;Schulden!J21,AJ8&gt;0),MAX(0,AJ8+AK8-MIN(Schulden!G16,AJ8+AK8)),0)+IF(AND(Schulden!J17&lt;Schulden!J21,AN8&gt;0),MAX(0,AN8+AO8-MIN(Schulden!G17,AN8+AO8)),0)+IF(AND(Schulden!J18&lt;Schulden!J21,AR8&gt;0),MAX(0,AR8+AS8-MIN(Schulden!G18,AR8+AS8)),0)+IF(AND(Schulden!J19&lt;Schulden!J21,AV8&gt;0),MAX(0,AV8+AW8-MIN(Schulden!G19,AV8+AW8)),0)+IF(AND(Schulden!J20&lt;Schulden!J21,AZ8&gt;0),MAX(0,AZ8+BA8-MIN(Schulden!G20,AZ8+BA8)),0)+IF(AND(Schulden!J21&lt;Schulden!J21,BD8&gt;0),MAX(0,BD8+BE8-MIN(Schulden!G21,BD8+BE8)),0)+IF(AND(Schulden!J22&lt;Schulden!J21,BH8&gt;0),MAX(0,BH8+BI8-MIN(Schulden!G22,BH8+BI8)),0))),MAX(0,BD8+BE8-MIN(Schulden!G21,BD8+BE8)))+SUMIFS(Sonderzahlungen!$D$8:$D$67,Sonderzahlungen!$G$8:$G$67,$B8,Sonderzahlungen!$E$8:$E$67,"Gezielte Schuld",Sonderzahlungen!$F$8:$F$67,Schulden!B21)))</f>
        <v/>
      </c>
      <c r="BG8" s="24">
        <f>MAX(0,BD8+BE8-BF8)</f>
        <v/>
      </c>
      <c r="BH8" s="24">
        <f>IF(Schulden!C22="",0,Schulden!E22)</f>
        <v/>
      </c>
      <c r="BI8" s="24">
        <f>IF(BH8&lt;=0,0,BH8*Schulden!F22/12)</f>
        <v/>
      </c>
      <c r="BJ8" s="24">
        <f>IF(BH8&lt;=0,0,MIN(BH8+BI8,MIN(Schulden!G22,BH8+BI8)+MIN(MAX(0,Strategie!$C$9+SUMIFS(Sonderzahlungen!$D$8:$D$67,Sonderzahlungen!$G$8:$G$67,$B8,Sonderzahlungen!$E$8:$E$67,"Nach Strategie")-(IF(AND(Schulden!J8&lt;Schulden!J22,D8&gt;0),MAX(0,D8+E8-MIN(Schulden!G8,D8+E8)),0)+IF(AND(Schulden!J9&lt;Schulden!J22,H8&gt;0),MAX(0,H8+I8-MIN(Schulden!G9,H8+I8)),0)+IF(AND(Schulden!J10&lt;Schulden!J22,L8&gt;0),MAX(0,L8+M8-MIN(Schulden!G10,L8+M8)),0)+IF(AND(Schulden!J11&lt;Schulden!J22,P8&gt;0),MAX(0,P8+Q8-MIN(Schulden!G11,P8+Q8)),0)+IF(AND(Schulden!J12&lt;Schulden!J22,T8&gt;0),MAX(0,T8+U8-MIN(Schulden!G12,T8+U8)),0)+IF(AND(Schulden!J13&lt;Schulden!J22,X8&gt;0),MAX(0,X8+Y8-MIN(Schulden!G13,X8+Y8)),0)+IF(AND(Schulden!J14&lt;Schulden!J22,AB8&gt;0),MAX(0,AB8+AC8-MIN(Schulden!G14,AB8+AC8)),0)+IF(AND(Schulden!J15&lt;Schulden!J22,AF8&gt;0),MAX(0,AF8+AG8-MIN(Schulden!G15,AF8+AG8)),0)+IF(AND(Schulden!J16&lt;Schulden!J22,AJ8&gt;0),MAX(0,AJ8+AK8-MIN(Schulden!G16,AJ8+AK8)),0)+IF(AND(Schulden!J17&lt;Schulden!J22,AN8&gt;0),MAX(0,AN8+AO8-MIN(Schulden!G17,AN8+AO8)),0)+IF(AND(Schulden!J18&lt;Schulden!J22,AR8&gt;0),MAX(0,AR8+AS8-MIN(Schulden!G18,AR8+AS8)),0)+IF(AND(Schulden!J19&lt;Schulden!J22,AV8&gt;0),MAX(0,AV8+AW8-MIN(Schulden!G19,AV8+AW8)),0)+IF(AND(Schulden!J20&lt;Schulden!J22,AZ8&gt;0),MAX(0,AZ8+BA8-MIN(Schulden!G20,AZ8+BA8)),0)+IF(AND(Schulden!J21&lt;Schulden!J22,BD8&gt;0),MAX(0,BD8+BE8-MIN(Schulden!G21,BD8+BE8)),0)+IF(AND(Schulden!J22&lt;Schulden!J22,BH8&gt;0),MAX(0,BH8+BI8-MIN(Schulden!G22,BH8+BI8)),0))),MAX(0,BH8+BI8-MIN(Schulden!G22,BH8+BI8)))+SUMIFS(Sonderzahlungen!$D$8:$D$67,Sonderzahlungen!$G$8:$G$67,$B8,Sonderzahlungen!$E$8:$E$67,"Gezielte Schuld",Sonderzahlungen!$F$8:$F$67,Schulden!B22)))</f>
        <v/>
      </c>
      <c r="BK8" s="24">
        <f>MAX(0,BH8+BI8-BJ8)</f>
        <v/>
      </c>
    </row>
    <row r="9">
      <c r="B9" s="23">
        <f>EDATE(B8,1)</f>
        <v/>
      </c>
      <c r="C9" s="24">
        <f>SUMIFS(Sonderzahlungen!$D$8:$D$67,Sonderzahlungen!$G$8:$G$67,B9)</f>
        <v/>
      </c>
      <c r="D9" s="24">
        <f>G8</f>
        <v/>
      </c>
      <c r="E9" s="24">
        <f>IF(D9&lt;=0,0,D9*Schulden!F8/12)</f>
        <v/>
      </c>
      <c r="F9" s="24">
        <f>IF(D9&lt;=0,0,MIN(D9+E9,MIN(Schulden!G8,D9+E9)+MIN(MAX(0,Strategie!$C$9+SUMIFS(Sonderzahlungen!$D$8:$D$67,Sonderzahlungen!$G$8:$G$67,$B9,Sonderzahlungen!$E$8:$E$67,"Nach Strategie")-(IF(AND(Schulden!J8&lt;Schulden!J8,D9&gt;0),MAX(0,D9+E9-MIN(Schulden!G8,D9+E9)),0)+IF(AND(Schulden!J9&lt;Schulden!J8,H9&gt;0),MAX(0,H9+I9-MIN(Schulden!G9,H9+I9)),0)+IF(AND(Schulden!J10&lt;Schulden!J8,L9&gt;0),MAX(0,L9+M9-MIN(Schulden!G10,L9+M9)),0)+IF(AND(Schulden!J11&lt;Schulden!J8,P9&gt;0),MAX(0,P9+Q9-MIN(Schulden!G11,P9+Q9)),0)+IF(AND(Schulden!J12&lt;Schulden!J8,T9&gt;0),MAX(0,T9+U9-MIN(Schulden!G12,T9+U9)),0)+IF(AND(Schulden!J13&lt;Schulden!J8,X9&gt;0),MAX(0,X9+Y9-MIN(Schulden!G13,X9+Y9)),0)+IF(AND(Schulden!J14&lt;Schulden!J8,AB9&gt;0),MAX(0,AB9+AC9-MIN(Schulden!G14,AB9+AC9)),0)+IF(AND(Schulden!J15&lt;Schulden!J8,AF9&gt;0),MAX(0,AF9+AG9-MIN(Schulden!G15,AF9+AG9)),0)+IF(AND(Schulden!J16&lt;Schulden!J8,AJ9&gt;0),MAX(0,AJ9+AK9-MIN(Schulden!G16,AJ9+AK9)),0)+IF(AND(Schulden!J17&lt;Schulden!J8,AN9&gt;0),MAX(0,AN9+AO9-MIN(Schulden!G17,AN9+AO9)),0)+IF(AND(Schulden!J18&lt;Schulden!J8,AR9&gt;0),MAX(0,AR9+AS9-MIN(Schulden!G18,AR9+AS9)),0)+IF(AND(Schulden!J19&lt;Schulden!J8,AV9&gt;0),MAX(0,AV9+AW9-MIN(Schulden!G19,AV9+AW9)),0)+IF(AND(Schulden!J20&lt;Schulden!J8,AZ9&gt;0),MAX(0,AZ9+BA9-MIN(Schulden!G20,AZ9+BA9)),0)+IF(AND(Schulden!J21&lt;Schulden!J8,BD9&gt;0),MAX(0,BD9+BE9-MIN(Schulden!G21,BD9+BE9)),0)+IF(AND(Schulden!J22&lt;Schulden!J8,BH9&gt;0),MAX(0,BH9+BI9-MIN(Schulden!G22,BH9+BI9)),0))),MAX(0,D9+E9-MIN(Schulden!G8,D9+E9)))+SUMIFS(Sonderzahlungen!$D$8:$D$67,Sonderzahlungen!$G$8:$G$67,$B9,Sonderzahlungen!$E$8:$E$67,"Gezielte Schuld",Sonderzahlungen!$F$8:$F$67,Schulden!B8)))</f>
        <v/>
      </c>
      <c r="G9" s="24">
        <f>MAX(0,D9+E9-F9)</f>
        <v/>
      </c>
      <c r="H9" s="24">
        <f>K8</f>
        <v/>
      </c>
      <c r="I9" s="24">
        <f>IF(H9&lt;=0,0,H9*Schulden!F9/12)</f>
        <v/>
      </c>
      <c r="J9" s="24">
        <f>IF(H9&lt;=0,0,MIN(H9+I9,MIN(Schulden!G9,H9+I9)+MIN(MAX(0,Strategie!$C$9+SUMIFS(Sonderzahlungen!$D$8:$D$67,Sonderzahlungen!$G$8:$G$67,$B9,Sonderzahlungen!$E$8:$E$67,"Nach Strategie")-(IF(AND(Schulden!J8&lt;Schulden!J9,D9&gt;0),MAX(0,D9+E9-MIN(Schulden!G8,D9+E9)),0)+IF(AND(Schulden!J9&lt;Schulden!J9,H9&gt;0),MAX(0,H9+I9-MIN(Schulden!G9,H9+I9)),0)+IF(AND(Schulden!J10&lt;Schulden!J9,L9&gt;0),MAX(0,L9+M9-MIN(Schulden!G10,L9+M9)),0)+IF(AND(Schulden!J11&lt;Schulden!J9,P9&gt;0),MAX(0,P9+Q9-MIN(Schulden!G11,P9+Q9)),0)+IF(AND(Schulden!J12&lt;Schulden!J9,T9&gt;0),MAX(0,T9+U9-MIN(Schulden!G12,T9+U9)),0)+IF(AND(Schulden!J13&lt;Schulden!J9,X9&gt;0),MAX(0,X9+Y9-MIN(Schulden!G13,X9+Y9)),0)+IF(AND(Schulden!J14&lt;Schulden!J9,AB9&gt;0),MAX(0,AB9+AC9-MIN(Schulden!G14,AB9+AC9)),0)+IF(AND(Schulden!J15&lt;Schulden!J9,AF9&gt;0),MAX(0,AF9+AG9-MIN(Schulden!G15,AF9+AG9)),0)+IF(AND(Schulden!J16&lt;Schulden!J9,AJ9&gt;0),MAX(0,AJ9+AK9-MIN(Schulden!G16,AJ9+AK9)),0)+IF(AND(Schulden!J17&lt;Schulden!J9,AN9&gt;0),MAX(0,AN9+AO9-MIN(Schulden!G17,AN9+AO9)),0)+IF(AND(Schulden!J18&lt;Schulden!J9,AR9&gt;0),MAX(0,AR9+AS9-MIN(Schulden!G18,AR9+AS9)),0)+IF(AND(Schulden!J19&lt;Schulden!J9,AV9&gt;0),MAX(0,AV9+AW9-MIN(Schulden!G19,AV9+AW9)),0)+IF(AND(Schulden!J20&lt;Schulden!J9,AZ9&gt;0),MAX(0,AZ9+BA9-MIN(Schulden!G20,AZ9+BA9)),0)+IF(AND(Schulden!J21&lt;Schulden!J9,BD9&gt;0),MAX(0,BD9+BE9-MIN(Schulden!G21,BD9+BE9)),0)+IF(AND(Schulden!J22&lt;Schulden!J9,BH9&gt;0),MAX(0,BH9+BI9-MIN(Schulden!G22,BH9+BI9)),0))),MAX(0,H9+I9-MIN(Schulden!G9,H9+I9)))+SUMIFS(Sonderzahlungen!$D$8:$D$67,Sonderzahlungen!$G$8:$G$67,$B9,Sonderzahlungen!$E$8:$E$67,"Gezielte Schuld",Sonderzahlungen!$F$8:$F$67,Schulden!B9)))</f>
        <v/>
      </c>
      <c r="K9" s="24">
        <f>MAX(0,H9+I9-J9)</f>
        <v/>
      </c>
      <c r="L9" s="24">
        <f>O8</f>
        <v/>
      </c>
      <c r="M9" s="24">
        <f>IF(L9&lt;=0,0,L9*Schulden!F10/12)</f>
        <v/>
      </c>
      <c r="N9" s="24">
        <f>IF(L9&lt;=0,0,MIN(L9+M9,MIN(Schulden!G10,L9+M9)+MIN(MAX(0,Strategie!$C$9+SUMIFS(Sonderzahlungen!$D$8:$D$67,Sonderzahlungen!$G$8:$G$67,$B9,Sonderzahlungen!$E$8:$E$67,"Nach Strategie")-(IF(AND(Schulden!J8&lt;Schulden!J10,D9&gt;0),MAX(0,D9+E9-MIN(Schulden!G8,D9+E9)),0)+IF(AND(Schulden!J9&lt;Schulden!J10,H9&gt;0),MAX(0,H9+I9-MIN(Schulden!G9,H9+I9)),0)+IF(AND(Schulden!J10&lt;Schulden!J10,L9&gt;0),MAX(0,L9+M9-MIN(Schulden!G10,L9+M9)),0)+IF(AND(Schulden!J11&lt;Schulden!J10,P9&gt;0),MAX(0,P9+Q9-MIN(Schulden!G11,P9+Q9)),0)+IF(AND(Schulden!J12&lt;Schulden!J10,T9&gt;0),MAX(0,T9+U9-MIN(Schulden!G12,T9+U9)),0)+IF(AND(Schulden!J13&lt;Schulden!J10,X9&gt;0),MAX(0,X9+Y9-MIN(Schulden!G13,X9+Y9)),0)+IF(AND(Schulden!J14&lt;Schulden!J10,AB9&gt;0),MAX(0,AB9+AC9-MIN(Schulden!G14,AB9+AC9)),0)+IF(AND(Schulden!J15&lt;Schulden!J10,AF9&gt;0),MAX(0,AF9+AG9-MIN(Schulden!G15,AF9+AG9)),0)+IF(AND(Schulden!J16&lt;Schulden!J10,AJ9&gt;0),MAX(0,AJ9+AK9-MIN(Schulden!G16,AJ9+AK9)),0)+IF(AND(Schulden!J17&lt;Schulden!J10,AN9&gt;0),MAX(0,AN9+AO9-MIN(Schulden!G17,AN9+AO9)),0)+IF(AND(Schulden!J18&lt;Schulden!J10,AR9&gt;0),MAX(0,AR9+AS9-MIN(Schulden!G18,AR9+AS9)),0)+IF(AND(Schulden!J19&lt;Schulden!J10,AV9&gt;0),MAX(0,AV9+AW9-MIN(Schulden!G19,AV9+AW9)),0)+IF(AND(Schulden!J20&lt;Schulden!J10,AZ9&gt;0),MAX(0,AZ9+BA9-MIN(Schulden!G20,AZ9+BA9)),0)+IF(AND(Schulden!J21&lt;Schulden!J10,BD9&gt;0),MAX(0,BD9+BE9-MIN(Schulden!G21,BD9+BE9)),0)+IF(AND(Schulden!J22&lt;Schulden!J10,BH9&gt;0),MAX(0,BH9+BI9-MIN(Schulden!G22,BH9+BI9)),0))),MAX(0,L9+M9-MIN(Schulden!G10,L9+M9)))+SUMIFS(Sonderzahlungen!$D$8:$D$67,Sonderzahlungen!$G$8:$G$67,$B9,Sonderzahlungen!$E$8:$E$67,"Gezielte Schuld",Sonderzahlungen!$F$8:$F$67,Schulden!B10)))</f>
        <v/>
      </c>
      <c r="O9" s="24">
        <f>MAX(0,L9+M9-N9)</f>
        <v/>
      </c>
      <c r="P9" s="24">
        <f>S8</f>
        <v/>
      </c>
      <c r="Q9" s="24">
        <f>IF(P9&lt;=0,0,P9*Schulden!F11/12)</f>
        <v/>
      </c>
      <c r="R9" s="24">
        <f>IF(P9&lt;=0,0,MIN(P9+Q9,MIN(Schulden!G11,P9+Q9)+MIN(MAX(0,Strategie!$C$9+SUMIFS(Sonderzahlungen!$D$8:$D$67,Sonderzahlungen!$G$8:$G$67,$B9,Sonderzahlungen!$E$8:$E$67,"Nach Strategie")-(IF(AND(Schulden!J8&lt;Schulden!J11,D9&gt;0),MAX(0,D9+E9-MIN(Schulden!G8,D9+E9)),0)+IF(AND(Schulden!J9&lt;Schulden!J11,H9&gt;0),MAX(0,H9+I9-MIN(Schulden!G9,H9+I9)),0)+IF(AND(Schulden!J10&lt;Schulden!J11,L9&gt;0),MAX(0,L9+M9-MIN(Schulden!G10,L9+M9)),0)+IF(AND(Schulden!J11&lt;Schulden!J11,P9&gt;0),MAX(0,P9+Q9-MIN(Schulden!G11,P9+Q9)),0)+IF(AND(Schulden!J12&lt;Schulden!J11,T9&gt;0),MAX(0,T9+U9-MIN(Schulden!G12,T9+U9)),0)+IF(AND(Schulden!J13&lt;Schulden!J11,X9&gt;0),MAX(0,X9+Y9-MIN(Schulden!G13,X9+Y9)),0)+IF(AND(Schulden!J14&lt;Schulden!J11,AB9&gt;0),MAX(0,AB9+AC9-MIN(Schulden!G14,AB9+AC9)),0)+IF(AND(Schulden!J15&lt;Schulden!J11,AF9&gt;0),MAX(0,AF9+AG9-MIN(Schulden!G15,AF9+AG9)),0)+IF(AND(Schulden!J16&lt;Schulden!J11,AJ9&gt;0),MAX(0,AJ9+AK9-MIN(Schulden!G16,AJ9+AK9)),0)+IF(AND(Schulden!J17&lt;Schulden!J11,AN9&gt;0),MAX(0,AN9+AO9-MIN(Schulden!G17,AN9+AO9)),0)+IF(AND(Schulden!J18&lt;Schulden!J11,AR9&gt;0),MAX(0,AR9+AS9-MIN(Schulden!G18,AR9+AS9)),0)+IF(AND(Schulden!J19&lt;Schulden!J11,AV9&gt;0),MAX(0,AV9+AW9-MIN(Schulden!G19,AV9+AW9)),0)+IF(AND(Schulden!J20&lt;Schulden!J11,AZ9&gt;0),MAX(0,AZ9+BA9-MIN(Schulden!G20,AZ9+BA9)),0)+IF(AND(Schulden!J21&lt;Schulden!J11,BD9&gt;0),MAX(0,BD9+BE9-MIN(Schulden!G21,BD9+BE9)),0)+IF(AND(Schulden!J22&lt;Schulden!J11,BH9&gt;0),MAX(0,BH9+BI9-MIN(Schulden!G22,BH9+BI9)),0))),MAX(0,P9+Q9-MIN(Schulden!G11,P9+Q9)))+SUMIFS(Sonderzahlungen!$D$8:$D$67,Sonderzahlungen!$G$8:$G$67,$B9,Sonderzahlungen!$E$8:$E$67,"Gezielte Schuld",Sonderzahlungen!$F$8:$F$67,Schulden!B11)))</f>
        <v/>
      </c>
      <c r="S9" s="24">
        <f>MAX(0,P9+Q9-R9)</f>
        <v/>
      </c>
      <c r="T9" s="24">
        <f>W8</f>
        <v/>
      </c>
      <c r="U9" s="24">
        <f>IF(T9&lt;=0,0,T9*Schulden!F12/12)</f>
        <v/>
      </c>
      <c r="V9" s="24">
        <f>IF(T9&lt;=0,0,MIN(T9+U9,MIN(Schulden!G12,T9+U9)+MIN(MAX(0,Strategie!$C$9+SUMIFS(Sonderzahlungen!$D$8:$D$67,Sonderzahlungen!$G$8:$G$67,$B9,Sonderzahlungen!$E$8:$E$67,"Nach Strategie")-(IF(AND(Schulden!J8&lt;Schulden!J12,D9&gt;0),MAX(0,D9+E9-MIN(Schulden!G8,D9+E9)),0)+IF(AND(Schulden!J9&lt;Schulden!J12,H9&gt;0),MAX(0,H9+I9-MIN(Schulden!G9,H9+I9)),0)+IF(AND(Schulden!J10&lt;Schulden!J12,L9&gt;0),MAX(0,L9+M9-MIN(Schulden!G10,L9+M9)),0)+IF(AND(Schulden!J11&lt;Schulden!J12,P9&gt;0),MAX(0,P9+Q9-MIN(Schulden!G11,P9+Q9)),0)+IF(AND(Schulden!J12&lt;Schulden!J12,T9&gt;0),MAX(0,T9+U9-MIN(Schulden!G12,T9+U9)),0)+IF(AND(Schulden!J13&lt;Schulden!J12,X9&gt;0),MAX(0,X9+Y9-MIN(Schulden!G13,X9+Y9)),0)+IF(AND(Schulden!J14&lt;Schulden!J12,AB9&gt;0),MAX(0,AB9+AC9-MIN(Schulden!G14,AB9+AC9)),0)+IF(AND(Schulden!J15&lt;Schulden!J12,AF9&gt;0),MAX(0,AF9+AG9-MIN(Schulden!G15,AF9+AG9)),0)+IF(AND(Schulden!J16&lt;Schulden!J12,AJ9&gt;0),MAX(0,AJ9+AK9-MIN(Schulden!G16,AJ9+AK9)),0)+IF(AND(Schulden!J17&lt;Schulden!J12,AN9&gt;0),MAX(0,AN9+AO9-MIN(Schulden!G17,AN9+AO9)),0)+IF(AND(Schulden!J18&lt;Schulden!J12,AR9&gt;0),MAX(0,AR9+AS9-MIN(Schulden!G18,AR9+AS9)),0)+IF(AND(Schulden!J19&lt;Schulden!J12,AV9&gt;0),MAX(0,AV9+AW9-MIN(Schulden!G19,AV9+AW9)),0)+IF(AND(Schulden!J20&lt;Schulden!J12,AZ9&gt;0),MAX(0,AZ9+BA9-MIN(Schulden!G20,AZ9+BA9)),0)+IF(AND(Schulden!J21&lt;Schulden!J12,BD9&gt;0),MAX(0,BD9+BE9-MIN(Schulden!G21,BD9+BE9)),0)+IF(AND(Schulden!J22&lt;Schulden!J12,BH9&gt;0),MAX(0,BH9+BI9-MIN(Schulden!G22,BH9+BI9)),0))),MAX(0,T9+U9-MIN(Schulden!G12,T9+U9)))+SUMIFS(Sonderzahlungen!$D$8:$D$67,Sonderzahlungen!$G$8:$G$67,$B9,Sonderzahlungen!$E$8:$E$67,"Gezielte Schuld",Sonderzahlungen!$F$8:$F$67,Schulden!B12)))</f>
        <v/>
      </c>
      <c r="W9" s="24">
        <f>MAX(0,T9+U9-V9)</f>
        <v/>
      </c>
      <c r="X9" s="24">
        <f>AA8</f>
        <v/>
      </c>
      <c r="Y9" s="24">
        <f>IF(X9&lt;=0,0,X9*Schulden!F13/12)</f>
        <v/>
      </c>
      <c r="Z9" s="24">
        <f>IF(X9&lt;=0,0,MIN(X9+Y9,MIN(Schulden!G13,X9+Y9)+MIN(MAX(0,Strategie!$C$9+SUMIFS(Sonderzahlungen!$D$8:$D$67,Sonderzahlungen!$G$8:$G$67,$B9,Sonderzahlungen!$E$8:$E$67,"Nach Strategie")-(IF(AND(Schulden!J8&lt;Schulden!J13,D9&gt;0),MAX(0,D9+E9-MIN(Schulden!G8,D9+E9)),0)+IF(AND(Schulden!J9&lt;Schulden!J13,H9&gt;0),MAX(0,H9+I9-MIN(Schulden!G9,H9+I9)),0)+IF(AND(Schulden!J10&lt;Schulden!J13,L9&gt;0),MAX(0,L9+M9-MIN(Schulden!G10,L9+M9)),0)+IF(AND(Schulden!J11&lt;Schulden!J13,P9&gt;0),MAX(0,P9+Q9-MIN(Schulden!G11,P9+Q9)),0)+IF(AND(Schulden!J12&lt;Schulden!J13,T9&gt;0),MAX(0,T9+U9-MIN(Schulden!G12,T9+U9)),0)+IF(AND(Schulden!J13&lt;Schulden!J13,X9&gt;0),MAX(0,X9+Y9-MIN(Schulden!G13,X9+Y9)),0)+IF(AND(Schulden!J14&lt;Schulden!J13,AB9&gt;0),MAX(0,AB9+AC9-MIN(Schulden!G14,AB9+AC9)),0)+IF(AND(Schulden!J15&lt;Schulden!J13,AF9&gt;0),MAX(0,AF9+AG9-MIN(Schulden!G15,AF9+AG9)),0)+IF(AND(Schulden!J16&lt;Schulden!J13,AJ9&gt;0),MAX(0,AJ9+AK9-MIN(Schulden!G16,AJ9+AK9)),0)+IF(AND(Schulden!J17&lt;Schulden!J13,AN9&gt;0),MAX(0,AN9+AO9-MIN(Schulden!G17,AN9+AO9)),0)+IF(AND(Schulden!J18&lt;Schulden!J13,AR9&gt;0),MAX(0,AR9+AS9-MIN(Schulden!G18,AR9+AS9)),0)+IF(AND(Schulden!J19&lt;Schulden!J13,AV9&gt;0),MAX(0,AV9+AW9-MIN(Schulden!G19,AV9+AW9)),0)+IF(AND(Schulden!J20&lt;Schulden!J13,AZ9&gt;0),MAX(0,AZ9+BA9-MIN(Schulden!G20,AZ9+BA9)),0)+IF(AND(Schulden!J21&lt;Schulden!J13,BD9&gt;0),MAX(0,BD9+BE9-MIN(Schulden!G21,BD9+BE9)),0)+IF(AND(Schulden!J22&lt;Schulden!J13,BH9&gt;0),MAX(0,BH9+BI9-MIN(Schulden!G22,BH9+BI9)),0))),MAX(0,X9+Y9-MIN(Schulden!G13,X9+Y9)))+SUMIFS(Sonderzahlungen!$D$8:$D$67,Sonderzahlungen!$G$8:$G$67,$B9,Sonderzahlungen!$E$8:$E$67,"Gezielte Schuld",Sonderzahlungen!$F$8:$F$67,Schulden!B13)))</f>
        <v/>
      </c>
      <c r="AA9" s="24">
        <f>MAX(0,X9+Y9-Z9)</f>
        <v/>
      </c>
      <c r="AB9" s="24">
        <f>AE8</f>
        <v/>
      </c>
      <c r="AC9" s="24">
        <f>IF(AB9&lt;=0,0,AB9*Schulden!F14/12)</f>
        <v/>
      </c>
      <c r="AD9" s="24">
        <f>IF(AB9&lt;=0,0,MIN(AB9+AC9,MIN(Schulden!G14,AB9+AC9)+MIN(MAX(0,Strategie!$C$9+SUMIFS(Sonderzahlungen!$D$8:$D$67,Sonderzahlungen!$G$8:$G$67,$B9,Sonderzahlungen!$E$8:$E$67,"Nach Strategie")-(IF(AND(Schulden!J8&lt;Schulden!J14,D9&gt;0),MAX(0,D9+E9-MIN(Schulden!G8,D9+E9)),0)+IF(AND(Schulden!J9&lt;Schulden!J14,H9&gt;0),MAX(0,H9+I9-MIN(Schulden!G9,H9+I9)),0)+IF(AND(Schulden!J10&lt;Schulden!J14,L9&gt;0),MAX(0,L9+M9-MIN(Schulden!G10,L9+M9)),0)+IF(AND(Schulden!J11&lt;Schulden!J14,P9&gt;0),MAX(0,P9+Q9-MIN(Schulden!G11,P9+Q9)),0)+IF(AND(Schulden!J12&lt;Schulden!J14,T9&gt;0),MAX(0,T9+U9-MIN(Schulden!G12,T9+U9)),0)+IF(AND(Schulden!J13&lt;Schulden!J14,X9&gt;0),MAX(0,X9+Y9-MIN(Schulden!G13,X9+Y9)),0)+IF(AND(Schulden!J14&lt;Schulden!J14,AB9&gt;0),MAX(0,AB9+AC9-MIN(Schulden!G14,AB9+AC9)),0)+IF(AND(Schulden!J15&lt;Schulden!J14,AF9&gt;0),MAX(0,AF9+AG9-MIN(Schulden!G15,AF9+AG9)),0)+IF(AND(Schulden!J16&lt;Schulden!J14,AJ9&gt;0),MAX(0,AJ9+AK9-MIN(Schulden!G16,AJ9+AK9)),0)+IF(AND(Schulden!J17&lt;Schulden!J14,AN9&gt;0),MAX(0,AN9+AO9-MIN(Schulden!G17,AN9+AO9)),0)+IF(AND(Schulden!J18&lt;Schulden!J14,AR9&gt;0),MAX(0,AR9+AS9-MIN(Schulden!G18,AR9+AS9)),0)+IF(AND(Schulden!J19&lt;Schulden!J14,AV9&gt;0),MAX(0,AV9+AW9-MIN(Schulden!G19,AV9+AW9)),0)+IF(AND(Schulden!J20&lt;Schulden!J14,AZ9&gt;0),MAX(0,AZ9+BA9-MIN(Schulden!G20,AZ9+BA9)),0)+IF(AND(Schulden!J21&lt;Schulden!J14,BD9&gt;0),MAX(0,BD9+BE9-MIN(Schulden!G21,BD9+BE9)),0)+IF(AND(Schulden!J22&lt;Schulden!J14,BH9&gt;0),MAX(0,BH9+BI9-MIN(Schulden!G22,BH9+BI9)),0))),MAX(0,AB9+AC9-MIN(Schulden!G14,AB9+AC9)))+SUMIFS(Sonderzahlungen!$D$8:$D$67,Sonderzahlungen!$G$8:$G$67,$B9,Sonderzahlungen!$E$8:$E$67,"Gezielte Schuld",Sonderzahlungen!$F$8:$F$67,Schulden!B14)))</f>
        <v/>
      </c>
      <c r="AE9" s="24">
        <f>MAX(0,AB9+AC9-AD9)</f>
        <v/>
      </c>
      <c r="AF9" s="24">
        <f>AI8</f>
        <v/>
      </c>
      <c r="AG9" s="24">
        <f>IF(AF9&lt;=0,0,AF9*Schulden!F15/12)</f>
        <v/>
      </c>
      <c r="AH9" s="24">
        <f>IF(AF9&lt;=0,0,MIN(AF9+AG9,MIN(Schulden!G15,AF9+AG9)+MIN(MAX(0,Strategie!$C$9+SUMIFS(Sonderzahlungen!$D$8:$D$67,Sonderzahlungen!$G$8:$G$67,$B9,Sonderzahlungen!$E$8:$E$67,"Nach Strategie")-(IF(AND(Schulden!J8&lt;Schulden!J15,D9&gt;0),MAX(0,D9+E9-MIN(Schulden!G8,D9+E9)),0)+IF(AND(Schulden!J9&lt;Schulden!J15,H9&gt;0),MAX(0,H9+I9-MIN(Schulden!G9,H9+I9)),0)+IF(AND(Schulden!J10&lt;Schulden!J15,L9&gt;0),MAX(0,L9+M9-MIN(Schulden!G10,L9+M9)),0)+IF(AND(Schulden!J11&lt;Schulden!J15,P9&gt;0),MAX(0,P9+Q9-MIN(Schulden!G11,P9+Q9)),0)+IF(AND(Schulden!J12&lt;Schulden!J15,T9&gt;0),MAX(0,T9+U9-MIN(Schulden!G12,T9+U9)),0)+IF(AND(Schulden!J13&lt;Schulden!J15,X9&gt;0),MAX(0,X9+Y9-MIN(Schulden!G13,X9+Y9)),0)+IF(AND(Schulden!J14&lt;Schulden!J15,AB9&gt;0),MAX(0,AB9+AC9-MIN(Schulden!G14,AB9+AC9)),0)+IF(AND(Schulden!J15&lt;Schulden!J15,AF9&gt;0),MAX(0,AF9+AG9-MIN(Schulden!G15,AF9+AG9)),0)+IF(AND(Schulden!J16&lt;Schulden!J15,AJ9&gt;0),MAX(0,AJ9+AK9-MIN(Schulden!G16,AJ9+AK9)),0)+IF(AND(Schulden!J17&lt;Schulden!J15,AN9&gt;0),MAX(0,AN9+AO9-MIN(Schulden!G17,AN9+AO9)),0)+IF(AND(Schulden!J18&lt;Schulden!J15,AR9&gt;0),MAX(0,AR9+AS9-MIN(Schulden!G18,AR9+AS9)),0)+IF(AND(Schulden!J19&lt;Schulden!J15,AV9&gt;0),MAX(0,AV9+AW9-MIN(Schulden!G19,AV9+AW9)),0)+IF(AND(Schulden!J20&lt;Schulden!J15,AZ9&gt;0),MAX(0,AZ9+BA9-MIN(Schulden!G20,AZ9+BA9)),0)+IF(AND(Schulden!J21&lt;Schulden!J15,BD9&gt;0),MAX(0,BD9+BE9-MIN(Schulden!G21,BD9+BE9)),0)+IF(AND(Schulden!J22&lt;Schulden!J15,BH9&gt;0),MAX(0,BH9+BI9-MIN(Schulden!G22,BH9+BI9)),0))),MAX(0,AF9+AG9-MIN(Schulden!G15,AF9+AG9)))+SUMIFS(Sonderzahlungen!$D$8:$D$67,Sonderzahlungen!$G$8:$G$67,$B9,Sonderzahlungen!$E$8:$E$67,"Gezielte Schuld",Sonderzahlungen!$F$8:$F$67,Schulden!B15)))</f>
        <v/>
      </c>
      <c r="AI9" s="24">
        <f>MAX(0,AF9+AG9-AH9)</f>
        <v/>
      </c>
      <c r="AJ9" s="24">
        <f>AM8</f>
        <v/>
      </c>
      <c r="AK9" s="24">
        <f>IF(AJ9&lt;=0,0,AJ9*Schulden!F16/12)</f>
        <v/>
      </c>
      <c r="AL9" s="24">
        <f>IF(AJ9&lt;=0,0,MIN(AJ9+AK9,MIN(Schulden!G16,AJ9+AK9)+MIN(MAX(0,Strategie!$C$9+SUMIFS(Sonderzahlungen!$D$8:$D$67,Sonderzahlungen!$G$8:$G$67,$B9,Sonderzahlungen!$E$8:$E$67,"Nach Strategie")-(IF(AND(Schulden!J8&lt;Schulden!J16,D9&gt;0),MAX(0,D9+E9-MIN(Schulden!G8,D9+E9)),0)+IF(AND(Schulden!J9&lt;Schulden!J16,H9&gt;0),MAX(0,H9+I9-MIN(Schulden!G9,H9+I9)),0)+IF(AND(Schulden!J10&lt;Schulden!J16,L9&gt;0),MAX(0,L9+M9-MIN(Schulden!G10,L9+M9)),0)+IF(AND(Schulden!J11&lt;Schulden!J16,P9&gt;0),MAX(0,P9+Q9-MIN(Schulden!G11,P9+Q9)),0)+IF(AND(Schulden!J12&lt;Schulden!J16,T9&gt;0),MAX(0,T9+U9-MIN(Schulden!G12,T9+U9)),0)+IF(AND(Schulden!J13&lt;Schulden!J16,X9&gt;0),MAX(0,X9+Y9-MIN(Schulden!G13,X9+Y9)),0)+IF(AND(Schulden!J14&lt;Schulden!J16,AB9&gt;0),MAX(0,AB9+AC9-MIN(Schulden!G14,AB9+AC9)),0)+IF(AND(Schulden!J15&lt;Schulden!J16,AF9&gt;0),MAX(0,AF9+AG9-MIN(Schulden!G15,AF9+AG9)),0)+IF(AND(Schulden!J16&lt;Schulden!J16,AJ9&gt;0),MAX(0,AJ9+AK9-MIN(Schulden!G16,AJ9+AK9)),0)+IF(AND(Schulden!J17&lt;Schulden!J16,AN9&gt;0),MAX(0,AN9+AO9-MIN(Schulden!G17,AN9+AO9)),0)+IF(AND(Schulden!J18&lt;Schulden!J16,AR9&gt;0),MAX(0,AR9+AS9-MIN(Schulden!G18,AR9+AS9)),0)+IF(AND(Schulden!J19&lt;Schulden!J16,AV9&gt;0),MAX(0,AV9+AW9-MIN(Schulden!G19,AV9+AW9)),0)+IF(AND(Schulden!J20&lt;Schulden!J16,AZ9&gt;0),MAX(0,AZ9+BA9-MIN(Schulden!G20,AZ9+BA9)),0)+IF(AND(Schulden!J21&lt;Schulden!J16,BD9&gt;0),MAX(0,BD9+BE9-MIN(Schulden!G21,BD9+BE9)),0)+IF(AND(Schulden!J22&lt;Schulden!J16,BH9&gt;0),MAX(0,BH9+BI9-MIN(Schulden!G22,BH9+BI9)),0))),MAX(0,AJ9+AK9-MIN(Schulden!G16,AJ9+AK9)))+SUMIFS(Sonderzahlungen!$D$8:$D$67,Sonderzahlungen!$G$8:$G$67,$B9,Sonderzahlungen!$E$8:$E$67,"Gezielte Schuld",Sonderzahlungen!$F$8:$F$67,Schulden!B16)))</f>
        <v/>
      </c>
      <c r="AM9" s="24">
        <f>MAX(0,AJ9+AK9-AL9)</f>
        <v/>
      </c>
      <c r="AN9" s="24">
        <f>AQ8</f>
        <v/>
      </c>
      <c r="AO9" s="24">
        <f>IF(AN9&lt;=0,0,AN9*Schulden!F17/12)</f>
        <v/>
      </c>
      <c r="AP9" s="24">
        <f>IF(AN9&lt;=0,0,MIN(AN9+AO9,MIN(Schulden!G17,AN9+AO9)+MIN(MAX(0,Strategie!$C$9+SUMIFS(Sonderzahlungen!$D$8:$D$67,Sonderzahlungen!$G$8:$G$67,$B9,Sonderzahlungen!$E$8:$E$67,"Nach Strategie")-(IF(AND(Schulden!J8&lt;Schulden!J17,D9&gt;0),MAX(0,D9+E9-MIN(Schulden!G8,D9+E9)),0)+IF(AND(Schulden!J9&lt;Schulden!J17,H9&gt;0),MAX(0,H9+I9-MIN(Schulden!G9,H9+I9)),0)+IF(AND(Schulden!J10&lt;Schulden!J17,L9&gt;0),MAX(0,L9+M9-MIN(Schulden!G10,L9+M9)),0)+IF(AND(Schulden!J11&lt;Schulden!J17,P9&gt;0),MAX(0,P9+Q9-MIN(Schulden!G11,P9+Q9)),0)+IF(AND(Schulden!J12&lt;Schulden!J17,T9&gt;0),MAX(0,T9+U9-MIN(Schulden!G12,T9+U9)),0)+IF(AND(Schulden!J13&lt;Schulden!J17,X9&gt;0),MAX(0,X9+Y9-MIN(Schulden!G13,X9+Y9)),0)+IF(AND(Schulden!J14&lt;Schulden!J17,AB9&gt;0),MAX(0,AB9+AC9-MIN(Schulden!G14,AB9+AC9)),0)+IF(AND(Schulden!J15&lt;Schulden!J17,AF9&gt;0),MAX(0,AF9+AG9-MIN(Schulden!G15,AF9+AG9)),0)+IF(AND(Schulden!J16&lt;Schulden!J17,AJ9&gt;0),MAX(0,AJ9+AK9-MIN(Schulden!G16,AJ9+AK9)),0)+IF(AND(Schulden!J17&lt;Schulden!J17,AN9&gt;0),MAX(0,AN9+AO9-MIN(Schulden!G17,AN9+AO9)),0)+IF(AND(Schulden!J18&lt;Schulden!J17,AR9&gt;0),MAX(0,AR9+AS9-MIN(Schulden!G18,AR9+AS9)),0)+IF(AND(Schulden!J19&lt;Schulden!J17,AV9&gt;0),MAX(0,AV9+AW9-MIN(Schulden!G19,AV9+AW9)),0)+IF(AND(Schulden!J20&lt;Schulden!J17,AZ9&gt;0),MAX(0,AZ9+BA9-MIN(Schulden!G20,AZ9+BA9)),0)+IF(AND(Schulden!J21&lt;Schulden!J17,BD9&gt;0),MAX(0,BD9+BE9-MIN(Schulden!G21,BD9+BE9)),0)+IF(AND(Schulden!J22&lt;Schulden!J17,BH9&gt;0),MAX(0,BH9+BI9-MIN(Schulden!G22,BH9+BI9)),0))),MAX(0,AN9+AO9-MIN(Schulden!G17,AN9+AO9)))+SUMIFS(Sonderzahlungen!$D$8:$D$67,Sonderzahlungen!$G$8:$G$67,$B9,Sonderzahlungen!$E$8:$E$67,"Gezielte Schuld",Sonderzahlungen!$F$8:$F$67,Schulden!B17)))</f>
        <v/>
      </c>
      <c r="AQ9" s="24">
        <f>MAX(0,AN9+AO9-AP9)</f>
        <v/>
      </c>
      <c r="AR9" s="24">
        <f>AU8</f>
        <v/>
      </c>
      <c r="AS9" s="24">
        <f>IF(AR9&lt;=0,0,AR9*Schulden!F18/12)</f>
        <v/>
      </c>
      <c r="AT9" s="24">
        <f>IF(AR9&lt;=0,0,MIN(AR9+AS9,MIN(Schulden!G18,AR9+AS9)+MIN(MAX(0,Strategie!$C$9+SUMIFS(Sonderzahlungen!$D$8:$D$67,Sonderzahlungen!$G$8:$G$67,$B9,Sonderzahlungen!$E$8:$E$67,"Nach Strategie")-(IF(AND(Schulden!J8&lt;Schulden!J18,D9&gt;0),MAX(0,D9+E9-MIN(Schulden!G8,D9+E9)),0)+IF(AND(Schulden!J9&lt;Schulden!J18,H9&gt;0),MAX(0,H9+I9-MIN(Schulden!G9,H9+I9)),0)+IF(AND(Schulden!J10&lt;Schulden!J18,L9&gt;0),MAX(0,L9+M9-MIN(Schulden!G10,L9+M9)),0)+IF(AND(Schulden!J11&lt;Schulden!J18,P9&gt;0),MAX(0,P9+Q9-MIN(Schulden!G11,P9+Q9)),0)+IF(AND(Schulden!J12&lt;Schulden!J18,T9&gt;0),MAX(0,T9+U9-MIN(Schulden!G12,T9+U9)),0)+IF(AND(Schulden!J13&lt;Schulden!J18,X9&gt;0),MAX(0,X9+Y9-MIN(Schulden!G13,X9+Y9)),0)+IF(AND(Schulden!J14&lt;Schulden!J18,AB9&gt;0),MAX(0,AB9+AC9-MIN(Schulden!G14,AB9+AC9)),0)+IF(AND(Schulden!J15&lt;Schulden!J18,AF9&gt;0),MAX(0,AF9+AG9-MIN(Schulden!G15,AF9+AG9)),0)+IF(AND(Schulden!J16&lt;Schulden!J18,AJ9&gt;0),MAX(0,AJ9+AK9-MIN(Schulden!G16,AJ9+AK9)),0)+IF(AND(Schulden!J17&lt;Schulden!J18,AN9&gt;0),MAX(0,AN9+AO9-MIN(Schulden!G17,AN9+AO9)),0)+IF(AND(Schulden!J18&lt;Schulden!J18,AR9&gt;0),MAX(0,AR9+AS9-MIN(Schulden!G18,AR9+AS9)),0)+IF(AND(Schulden!J19&lt;Schulden!J18,AV9&gt;0),MAX(0,AV9+AW9-MIN(Schulden!G19,AV9+AW9)),0)+IF(AND(Schulden!J20&lt;Schulden!J18,AZ9&gt;0),MAX(0,AZ9+BA9-MIN(Schulden!G20,AZ9+BA9)),0)+IF(AND(Schulden!J21&lt;Schulden!J18,BD9&gt;0),MAX(0,BD9+BE9-MIN(Schulden!G21,BD9+BE9)),0)+IF(AND(Schulden!J22&lt;Schulden!J18,BH9&gt;0),MAX(0,BH9+BI9-MIN(Schulden!G22,BH9+BI9)),0))),MAX(0,AR9+AS9-MIN(Schulden!G18,AR9+AS9)))+SUMIFS(Sonderzahlungen!$D$8:$D$67,Sonderzahlungen!$G$8:$G$67,$B9,Sonderzahlungen!$E$8:$E$67,"Gezielte Schuld",Sonderzahlungen!$F$8:$F$67,Schulden!B18)))</f>
        <v/>
      </c>
      <c r="AU9" s="24">
        <f>MAX(0,AR9+AS9-AT9)</f>
        <v/>
      </c>
      <c r="AV9" s="24">
        <f>AY8</f>
        <v/>
      </c>
      <c r="AW9" s="24">
        <f>IF(AV9&lt;=0,0,AV9*Schulden!F19/12)</f>
        <v/>
      </c>
      <c r="AX9" s="24">
        <f>IF(AV9&lt;=0,0,MIN(AV9+AW9,MIN(Schulden!G19,AV9+AW9)+MIN(MAX(0,Strategie!$C$9+SUMIFS(Sonderzahlungen!$D$8:$D$67,Sonderzahlungen!$G$8:$G$67,$B9,Sonderzahlungen!$E$8:$E$67,"Nach Strategie")-(IF(AND(Schulden!J8&lt;Schulden!J19,D9&gt;0),MAX(0,D9+E9-MIN(Schulden!G8,D9+E9)),0)+IF(AND(Schulden!J9&lt;Schulden!J19,H9&gt;0),MAX(0,H9+I9-MIN(Schulden!G9,H9+I9)),0)+IF(AND(Schulden!J10&lt;Schulden!J19,L9&gt;0),MAX(0,L9+M9-MIN(Schulden!G10,L9+M9)),0)+IF(AND(Schulden!J11&lt;Schulden!J19,P9&gt;0),MAX(0,P9+Q9-MIN(Schulden!G11,P9+Q9)),0)+IF(AND(Schulden!J12&lt;Schulden!J19,T9&gt;0),MAX(0,T9+U9-MIN(Schulden!G12,T9+U9)),0)+IF(AND(Schulden!J13&lt;Schulden!J19,X9&gt;0),MAX(0,X9+Y9-MIN(Schulden!G13,X9+Y9)),0)+IF(AND(Schulden!J14&lt;Schulden!J19,AB9&gt;0),MAX(0,AB9+AC9-MIN(Schulden!G14,AB9+AC9)),0)+IF(AND(Schulden!J15&lt;Schulden!J19,AF9&gt;0),MAX(0,AF9+AG9-MIN(Schulden!G15,AF9+AG9)),0)+IF(AND(Schulden!J16&lt;Schulden!J19,AJ9&gt;0),MAX(0,AJ9+AK9-MIN(Schulden!G16,AJ9+AK9)),0)+IF(AND(Schulden!J17&lt;Schulden!J19,AN9&gt;0),MAX(0,AN9+AO9-MIN(Schulden!G17,AN9+AO9)),0)+IF(AND(Schulden!J18&lt;Schulden!J19,AR9&gt;0),MAX(0,AR9+AS9-MIN(Schulden!G18,AR9+AS9)),0)+IF(AND(Schulden!J19&lt;Schulden!J19,AV9&gt;0),MAX(0,AV9+AW9-MIN(Schulden!G19,AV9+AW9)),0)+IF(AND(Schulden!J20&lt;Schulden!J19,AZ9&gt;0),MAX(0,AZ9+BA9-MIN(Schulden!G20,AZ9+BA9)),0)+IF(AND(Schulden!J21&lt;Schulden!J19,BD9&gt;0),MAX(0,BD9+BE9-MIN(Schulden!G21,BD9+BE9)),0)+IF(AND(Schulden!J22&lt;Schulden!J19,BH9&gt;0),MAX(0,BH9+BI9-MIN(Schulden!G22,BH9+BI9)),0))),MAX(0,AV9+AW9-MIN(Schulden!G19,AV9+AW9)))+SUMIFS(Sonderzahlungen!$D$8:$D$67,Sonderzahlungen!$G$8:$G$67,$B9,Sonderzahlungen!$E$8:$E$67,"Gezielte Schuld",Sonderzahlungen!$F$8:$F$67,Schulden!B19)))</f>
        <v/>
      </c>
      <c r="AY9" s="24">
        <f>MAX(0,AV9+AW9-AX9)</f>
        <v/>
      </c>
      <c r="AZ9" s="24">
        <f>BC8</f>
        <v/>
      </c>
      <c r="BA9" s="24">
        <f>IF(AZ9&lt;=0,0,AZ9*Schulden!F20/12)</f>
        <v/>
      </c>
      <c r="BB9" s="24">
        <f>IF(AZ9&lt;=0,0,MIN(AZ9+BA9,MIN(Schulden!G20,AZ9+BA9)+MIN(MAX(0,Strategie!$C$9+SUMIFS(Sonderzahlungen!$D$8:$D$67,Sonderzahlungen!$G$8:$G$67,$B9,Sonderzahlungen!$E$8:$E$67,"Nach Strategie")-(IF(AND(Schulden!J8&lt;Schulden!J20,D9&gt;0),MAX(0,D9+E9-MIN(Schulden!G8,D9+E9)),0)+IF(AND(Schulden!J9&lt;Schulden!J20,H9&gt;0),MAX(0,H9+I9-MIN(Schulden!G9,H9+I9)),0)+IF(AND(Schulden!J10&lt;Schulden!J20,L9&gt;0),MAX(0,L9+M9-MIN(Schulden!G10,L9+M9)),0)+IF(AND(Schulden!J11&lt;Schulden!J20,P9&gt;0),MAX(0,P9+Q9-MIN(Schulden!G11,P9+Q9)),0)+IF(AND(Schulden!J12&lt;Schulden!J20,T9&gt;0),MAX(0,T9+U9-MIN(Schulden!G12,T9+U9)),0)+IF(AND(Schulden!J13&lt;Schulden!J20,X9&gt;0),MAX(0,X9+Y9-MIN(Schulden!G13,X9+Y9)),0)+IF(AND(Schulden!J14&lt;Schulden!J20,AB9&gt;0),MAX(0,AB9+AC9-MIN(Schulden!G14,AB9+AC9)),0)+IF(AND(Schulden!J15&lt;Schulden!J20,AF9&gt;0),MAX(0,AF9+AG9-MIN(Schulden!G15,AF9+AG9)),0)+IF(AND(Schulden!J16&lt;Schulden!J20,AJ9&gt;0),MAX(0,AJ9+AK9-MIN(Schulden!G16,AJ9+AK9)),0)+IF(AND(Schulden!J17&lt;Schulden!J20,AN9&gt;0),MAX(0,AN9+AO9-MIN(Schulden!G17,AN9+AO9)),0)+IF(AND(Schulden!J18&lt;Schulden!J20,AR9&gt;0),MAX(0,AR9+AS9-MIN(Schulden!G18,AR9+AS9)),0)+IF(AND(Schulden!J19&lt;Schulden!J20,AV9&gt;0),MAX(0,AV9+AW9-MIN(Schulden!G19,AV9+AW9)),0)+IF(AND(Schulden!J20&lt;Schulden!J20,AZ9&gt;0),MAX(0,AZ9+BA9-MIN(Schulden!G20,AZ9+BA9)),0)+IF(AND(Schulden!J21&lt;Schulden!J20,BD9&gt;0),MAX(0,BD9+BE9-MIN(Schulden!G21,BD9+BE9)),0)+IF(AND(Schulden!J22&lt;Schulden!J20,BH9&gt;0),MAX(0,BH9+BI9-MIN(Schulden!G22,BH9+BI9)),0))),MAX(0,AZ9+BA9-MIN(Schulden!G20,AZ9+BA9)))+SUMIFS(Sonderzahlungen!$D$8:$D$67,Sonderzahlungen!$G$8:$G$67,$B9,Sonderzahlungen!$E$8:$E$67,"Gezielte Schuld",Sonderzahlungen!$F$8:$F$67,Schulden!B20)))</f>
        <v/>
      </c>
      <c r="BC9" s="24">
        <f>MAX(0,AZ9+BA9-BB9)</f>
        <v/>
      </c>
      <c r="BD9" s="24">
        <f>BG8</f>
        <v/>
      </c>
      <c r="BE9" s="24">
        <f>IF(BD9&lt;=0,0,BD9*Schulden!F21/12)</f>
        <v/>
      </c>
      <c r="BF9" s="24">
        <f>IF(BD9&lt;=0,0,MIN(BD9+BE9,MIN(Schulden!G21,BD9+BE9)+MIN(MAX(0,Strategie!$C$9+SUMIFS(Sonderzahlungen!$D$8:$D$67,Sonderzahlungen!$G$8:$G$67,$B9,Sonderzahlungen!$E$8:$E$67,"Nach Strategie")-(IF(AND(Schulden!J8&lt;Schulden!J21,D9&gt;0),MAX(0,D9+E9-MIN(Schulden!G8,D9+E9)),0)+IF(AND(Schulden!J9&lt;Schulden!J21,H9&gt;0),MAX(0,H9+I9-MIN(Schulden!G9,H9+I9)),0)+IF(AND(Schulden!J10&lt;Schulden!J21,L9&gt;0),MAX(0,L9+M9-MIN(Schulden!G10,L9+M9)),0)+IF(AND(Schulden!J11&lt;Schulden!J21,P9&gt;0),MAX(0,P9+Q9-MIN(Schulden!G11,P9+Q9)),0)+IF(AND(Schulden!J12&lt;Schulden!J21,T9&gt;0),MAX(0,T9+U9-MIN(Schulden!G12,T9+U9)),0)+IF(AND(Schulden!J13&lt;Schulden!J21,X9&gt;0),MAX(0,X9+Y9-MIN(Schulden!G13,X9+Y9)),0)+IF(AND(Schulden!J14&lt;Schulden!J21,AB9&gt;0),MAX(0,AB9+AC9-MIN(Schulden!G14,AB9+AC9)),0)+IF(AND(Schulden!J15&lt;Schulden!J21,AF9&gt;0),MAX(0,AF9+AG9-MIN(Schulden!G15,AF9+AG9)),0)+IF(AND(Schulden!J16&lt;Schulden!J21,AJ9&gt;0),MAX(0,AJ9+AK9-MIN(Schulden!G16,AJ9+AK9)),0)+IF(AND(Schulden!J17&lt;Schulden!J21,AN9&gt;0),MAX(0,AN9+AO9-MIN(Schulden!G17,AN9+AO9)),0)+IF(AND(Schulden!J18&lt;Schulden!J21,AR9&gt;0),MAX(0,AR9+AS9-MIN(Schulden!G18,AR9+AS9)),0)+IF(AND(Schulden!J19&lt;Schulden!J21,AV9&gt;0),MAX(0,AV9+AW9-MIN(Schulden!G19,AV9+AW9)),0)+IF(AND(Schulden!J20&lt;Schulden!J21,AZ9&gt;0),MAX(0,AZ9+BA9-MIN(Schulden!G20,AZ9+BA9)),0)+IF(AND(Schulden!J21&lt;Schulden!J21,BD9&gt;0),MAX(0,BD9+BE9-MIN(Schulden!G21,BD9+BE9)),0)+IF(AND(Schulden!J22&lt;Schulden!J21,BH9&gt;0),MAX(0,BH9+BI9-MIN(Schulden!G22,BH9+BI9)),0))),MAX(0,BD9+BE9-MIN(Schulden!G21,BD9+BE9)))+SUMIFS(Sonderzahlungen!$D$8:$D$67,Sonderzahlungen!$G$8:$G$67,$B9,Sonderzahlungen!$E$8:$E$67,"Gezielte Schuld",Sonderzahlungen!$F$8:$F$67,Schulden!B21)))</f>
        <v/>
      </c>
      <c r="BG9" s="24">
        <f>MAX(0,BD9+BE9-BF9)</f>
        <v/>
      </c>
      <c r="BH9" s="24">
        <f>BK8</f>
        <v/>
      </c>
      <c r="BI9" s="24">
        <f>IF(BH9&lt;=0,0,BH9*Schulden!F22/12)</f>
        <v/>
      </c>
      <c r="BJ9" s="24">
        <f>IF(BH9&lt;=0,0,MIN(BH9+BI9,MIN(Schulden!G22,BH9+BI9)+MIN(MAX(0,Strategie!$C$9+SUMIFS(Sonderzahlungen!$D$8:$D$67,Sonderzahlungen!$G$8:$G$67,$B9,Sonderzahlungen!$E$8:$E$67,"Nach Strategie")-(IF(AND(Schulden!J8&lt;Schulden!J22,D9&gt;0),MAX(0,D9+E9-MIN(Schulden!G8,D9+E9)),0)+IF(AND(Schulden!J9&lt;Schulden!J22,H9&gt;0),MAX(0,H9+I9-MIN(Schulden!G9,H9+I9)),0)+IF(AND(Schulden!J10&lt;Schulden!J22,L9&gt;0),MAX(0,L9+M9-MIN(Schulden!G10,L9+M9)),0)+IF(AND(Schulden!J11&lt;Schulden!J22,P9&gt;0),MAX(0,P9+Q9-MIN(Schulden!G11,P9+Q9)),0)+IF(AND(Schulden!J12&lt;Schulden!J22,T9&gt;0),MAX(0,T9+U9-MIN(Schulden!G12,T9+U9)),0)+IF(AND(Schulden!J13&lt;Schulden!J22,X9&gt;0),MAX(0,X9+Y9-MIN(Schulden!G13,X9+Y9)),0)+IF(AND(Schulden!J14&lt;Schulden!J22,AB9&gt;0),MAX(0,AB9+AC9-MIN(Schulden!G14,AB9+AC9)),0)+IF(AND(Schulden!J15&lt;Schulden!J22,AF9&gt;0),MAX(0,AF9+AG9-MIN(Schulden!G15,AF9+AG9)),0)+IF(AND(Schulden!J16&lt;Schulden!J22,AJ9&gt;0),MAX(0,AJ9+AK9-MIN(Schulden!G16,AJ9+AK9)),0)+IF(AND(Schulden!J17&lt;Schulden!J22,AN9&gt;0),MAX(0,AN9+AO9-MIN(Schulden!G17,AN9+AO9)),0)+IF(AND(Schulden!J18&lt;Schulden!J22,AR9&gt;0),MAX(0,AR9+AS9-MIN(Schulden!G18,AR9+AS9)),0)+IF(AND(Schulden!J19&lt;Schulden!J22,AV9&gt;0),MAX(0,AV9+AW9-MIN(Schulden!G19,AV9+AW9)),0)+IF(AND(Schulden!J20&lt;Schulden!J22,AZ9&gt;0),MAX(0,AZ9+BA9-MIN(Schulden!G20,AZ9+BA9)),0)+IF(AND(Schulden!J21&lt;Schulden!J22,BD9&gt;0),MAX(0,BD9+BE9-MIN(Schulden!G21,BD9+BE9)),0)+IF(AND(Schulden!J22&lt;Schulden!J22,BH9&gt;0),MAX(0,BH9+BI9-MIN(Schulden!G22,BH9+BI9)),0))),MAX(0,BH9+BI9-MIN(Schulden!G22,BH9+BI9)))+SUMIFS(Sonderzahlungen!$D$8:$D$67,Sonderzahlungen!$G$8:$G$67,$B9,Sonderzahlungen!$E$8:$E$67,"Gezielte Schuld",Sonderzahlungen!$F$8:$F$67,Schulden!B22)))</f>
        <v/>
      </c>
      <c r="BK9" s="24">
        <f>MAX(0,BH9+BI9-BJ9)</f>
        <v/>
      </c>
    </row>
    <row r="10">
      <c r="B10" s="23">
        <f>EDATE(B9,1)</f>
        <v/>
      </c>
      <c r="C10" s="24">
        <f>SUMIFS(Sonderzahlungen!$D$8:$D$67,Sonderzahlungen!$G$8:$G$67,B10)</f>
        <v/>
      </c>
      <c r="D10" s="24">
        <f>G9</f>
        <v/>
      </c>
      <c r="E10" s="24">
        <f>IF(D10&lt;=0,0,D10*Schulden!F8/12)</f>
        <v/>
      </c>
      <c r="F10" s="24">
        <f>IF(D10&lt;=0,0,MIN(D10+E10,MIN(Schulden!G8,D10+E10)+MIN(MAX(0,Strategie!$C$9+SUMIFS(Sonderzahlungen!$D$8:$D$67,Sonderzahlungen!$G$8:$G$67,$B10,Sonderzahlungen!$E$8:$E$67,"Nach Strategie")-(IF(AND(Schulden!J8&lt;Schulden!J8,D10&gt;0),MAX(0,D10+E10-MIN(Schulden!G8,D10+E10)),0)+IF(AND(Schulden!J9&lt;Schulden!J8,H10&gt;0),MAX(0,H10+I10-MIN(Schulden!G9,H10+I10)),0)+IF(AND(Schulden!J10&lt;Schulden!J8,L10&gt;0),MAX(0,L10+M10-MIN(Schulden!G10,L10+M10)),0)+IF(AND(Schulden!J11&lt;Schulden!J8,P10&gt;0),MAX(0,P10+Q10-MIN(Schulden!G11,P10+Q10)),0)+IF(AND(Schulden!J12&lt;Schulden!J8,T10&gt;0),MAX(0,T10+U10-MIN(Schulden!G12,T10+U10)),0)+IF(AND(Schulden!J13&lt;Schulden!J8,X10&gt;0),MAX(0,X10+Y10-MIN(Schulden!G13,X10+Y10)),0)+IF(AND(Schulden!J14&lt;Schulden!J8,AB10&gt;0),MAX(0,AB10+AC10-MIN(Schulden!G14,AB10+AC10)),0)+IF(AND(Schulden!J15&lt;Schulden!J8,AF10&gt;0),MAX(0,AF10+AG10-MIN(Schulden!G15,AF10+AG10)),0)+IF(AND(Schulden!J16&lt;Schulden!J8,AJ10&gt;0),MAX(0,AJ10+AK10-MIN(Schulden!G16,AJ10+AK10)),0)+IF(AND(Schulden!J17&lt;Schulden!J8,AN10&gt;0),MAX(0,AN10+AO10-MIN(Schulden!G17,AN10+AO10)),0)+IF(AND(Schulden!J18&lt;Schulden!J8,AR10&gt;0),MAX(0,AR10+AS10-MIN(Schulden!G18,AR10+AS10)),0)+IF(AND(Schulden!J19&lt;Schulden!J8,AV10&gt;0),MAX(0,AV10+AW10-MIN(Schulden!G19,AV10+AW10)),0)+IF(AND(Schulden!J20&lt;Schulden!J8,AZ10&gt;0),MAX(0,AZ10+BA10-MIN(Schulden!G20,AZ10+BA10)),0)+IF(AND(Schulden!J21&lt;Schulden!J8,BD10&gt;0),MAX(0,BD10+BE10-MIN(Schulden!G21,BD10+BE10)),0)+IF(AND(Schulden!J22&lt;Schulden!J8,BH10&gt;0),MAX(0,BH10+BI10-MIN(Schulden!G22,BH10+BI10)),0))),MAX(0,D10+E10-MIN(Schulden!G8,D10+E10)))+SUMIFS(Sonderzahlungen!$D$8:$D$67,Sonderzahlungen!$G$8:$G$67,$B10,Sonderzahlungen!$E$8:$E$67,"Gezielte Schuld",Sonderzahlungen!$F$8:$F$67,Schulden!B8)))</f>
        <v/>
      </c>
      <c r="G10" s="24">
        <f>MAX(0,D10+E10-F10)</f>
        <v/>
      </c>
      <c r="H10" s="24">
        <f>K9</f>
        <v/>
      </c>
      <c r="I10" s="24">
        <f>IF(H10&lt;=0,0,H10*Schulden!F9/12)</f>
        <v/>
      </c>
      <c r="J10" s="24">
        <f>IF(H10&lt;=0,0,MIN(H10+I10,MIN(Schulden!G9,H10+I10)+MIN(MAX(0,Strategie!$C$9+SUMIFS(Sonderzahlungen!$D$8:$D$67,Sonderzahlungen!$G$8:$G$67,$B10,Sonderzahlungen!$E$8:$E$67,"Nach Strategie")-(IF(AND(Schulden!J8&lt;Schulden!J9,D10&gt;0),MAX(0,D10+E10-MIN(Schulden!G8,D10+E10)),0)+IF(AND(Schulden!J9&lt;Schulden!J9,H10&gt;0),MAX(0,H10+I10-MIN(Schulden!G9,H10+I10)),0)+IF(AND(Schulden!J10&lt;Schulden!J9,L10&gt;0),MAX(0,L10+M10-MIN(Schulden!G10,L10+M10)),0)+IF(AND(Schulden!J11&lt;Schulden!J9,P10&gt;0),MAX(0,P10+Q10-MIN(Schulden!G11,P10+Q10)),0)+IF(AND(Schulden!J12&lt;Schulden!J9,T10&gt;0),MAX(0,T10+U10-MIN(Schulden!G12,T10+U10)),0)+IF(AND(Schulden!J13&lt;Schulden!J9,X10&gt;0),MAX(0,X10+Y10-MIN(Schulden!G13,X10+Y10)),0)+IF(AND(Schulden!J14&lt;Schulden!J9,AB10&gt;0),MAX(0,AB10+AC10-MIN(Schulden!G14,AB10+AC10)),0)+IF(AND(Schulden!J15&lt;Schulden!J9,AF10&gt;0),MAX(0,AF10+AG10-MIN(Schulden!G15,AF10+AG10)),0)+IF(AND(Schulden!J16&lt;Schulden!J9,AJ10&gt;0),MAX(0,AJ10+AK10-MIN(Schulden!G16,AJ10+AK10)),0)+IF(AND(Schulden!J17&lt;Schulden!J9,AN10&gt;0),MAX(0,AN10+AO10-MIN(Schulden!G17,AN10+AO10)),0)+IF(AND(Schulden!J18&lt;Schulden!J9,AR10&gt;0),MAX(0,AR10+AS10-MIN(Schulden!G18,AR10+AS10)),0)+IF(AND(Schulden!J19&lt;Schulden!J9,AV10&gt;0),MAX(0,AV10+AW10-MIN(Schulden!G19,AV10+AW10)),0)+IF(AND(Schulden!J20&lt;Schulden!J9,AZ10&gt;0),MAX(0,AZ10+BA10-MIN(Schulden!G20,AZ10+BA10)),0)+IF(AND(Schulden!J21&lt;Schulden!J9,BD10&gt;0),MAX(0,BD10+BE10-MIN(Schulden!G21,BD10+BE10)),0)+IF(AND(Schulden!J22&lt;Schulden!J9,BH10&gt;0),MAX(0,BH10+BI10-MIN(Schulden!G22,BH10+BI10)),0))),MAX(0,H10+I10-MIN(Schulden!G9,H10+I10)))+SUMIFS(Sonderzahlungen!$D$8:$D$67,Sonderzahlungen!$G$8:$G$67,$B10,Sonderzahlungen!$E$8:$E$67,"Gezielte Schuld",Sonderzahlungen!$F$8:$F$67,Schulden!B9)))</f>
        <v/>
      </c>
      <c r="K10" s="24">
        <f>MAX(0,H10+I10-J10)</f>
        <v/>
      </c>
      <c r="L10" s="24">
        <f>O9</f>
        <v/>
      </c>
      <c r="M10" s="24">
        <f>IF(L10&lt;=0,0,L10*Schulden!F10/12)</f>
        <v/>
      </c>
      <c r="N10" s="24">
        <f>IF(L10&lt;=0,0,MIN(L10+M10,MIN(Schulden!G10,L10+M10)+MIN(MAX(0,Strategie!$C$9+SUMIFS(Sonderzahlungen!$D$8:$D$67,Sonderzahlungen!$G$8:$G$67,$B10,Sonderzahlungen!$E$8:$E$67,"Nach Strategie")-(IF(AND(Schulden!J8&lt;Schulden!J10,D10&gt;0),MAX(0,D10+E10-MIN(Schulden!G8,D10+E10)),0)+IF(AND(Schulden!J9&lt;Schulden!J10,H10&gt;0),MAX(0,H10+I10-MIN(Schulden!G9,H10+I10)),0)+IF(AND(Schulden!J10&lt;Schulden!J10,L10&gt;0),MAX(0,L10+M10-MIN(Schulden!G10,L10+M10)),0)+IF(AND(Schulden!J11&lt;Schulden!J10,P10&gt;0),MAX(0,P10+Q10-MIN(Schulden!G11,P10+Q10)),0)+IF(AND(Schulden!J12&lt;Schulden!J10,T10&gt;0),MAX(0,T10+U10-MIN(Schulden!G12,T10+U10)),0)+IF(AND(Schulden!J13&lt;Schulden!J10,X10&gt;0),MAX(0,X10+Y10-MIN(Schulden!G13,X10+Y10)),0)+IF(AND(Schulden!J14&lt;Schulden!J10,AB10&gt;0),MAX(0,AB10+AC10-MIN(Schulden!G14,AB10+AC10)),0)+IF(AND(Schulden!J15&lt;Schulden!J10,AF10&gt;0),MAX(0,AF10+AG10-MIN(Schulden!G15,AF10+AG10)),0)+IF(AND(Schulden!J16&lt;Schulden!J10,AJ10&gt;0),MAX(0,AJ10+AK10-MIN(Schulden!G16,AJ10+AK10)),0)+IF(AND(Schulden!J17&lt;Schulden!J10,AN10&gt;0),MAX(0,AN10+AO10-MIN(Schulden!G17,AN10+AO10)),0)+IF(AND(Schulden!J18&lt;Schulden!J10,AR10&gt;0),MAX(0,AR10+AS10-MIN(Schulden!G18,AR10+AS10)),0)+IF(AND(Schulden!J19&lt;Schulden!J10,AV10&gt;0),MAX(0,AV10+AW10-MIN(Schulden!G19,AV10+AW10)),0)+IF(AND(Schulden!J20&lt;Schulden!J10,AZ10&gt;0),MAX(0,AZ10+BA10-MIN(Schulden!G20,AZ10+BA10)),0)+IF(AND(Schulden!J21&lt;Schulden!J10,BD10&gt;0),MAX(0,BD10+BE10-MIN(Schulden!G21,BD10+BE10)),0)+IF(AND(Schulden!J22&lt;Schulden!J10,BH10&gt;0),MAX(0,BH10+BI10-MIN(Schulden!G22,BH10+BI10)),0))),MAX(0,L10+M10-MIN(Schulden!G10,L10+M10)))+SUMIFS(Sonderzahlungen!$D$8:$D$67,Sonderzahlungen!$G$8:$G$67,$B10,Sonderzahlungen!$E$8:$E$67,"Gezielte Schuld",Sonderzahlungen!$F$8:$F$67,Schulden!B10)))</f>
        <v/>
      </c>
      <c r="O10" s="24">
        <f>MAX(0,L10+M10-N10)</f>
        <v/>
      </c>
      <c r="P10" s="24">
        <f>S9</f>
        <v/>
      </c>
      <c r="Q10" s="24">
        <f>IF(P10&lt;=0,0,P10*Schulden!F11/12)</f>
        <v/>
      </c>
      <c r="R10" s="24">
        <f>IF(P10&lt;=0,0,MIN(P10+Q10,MIN(Schulden!G11,P10+Q10)+MIN(MAX(0,Strategie!$C$9+SUMIFS(Sonderzahlungen!$D$8:$D$67,Sonderzahlungen!$G$8:$G$67,$B10,Sonderzahlungen!$E$8:$E$67,"Nach Strategie")-(IF(AND(Schulden!J8&lt;Schulden!J11,D10&gt;0),MAX(0,D10+E10-MIN(Schulden!G8,D10+E10)),0)+IF(AND(Schulden!J9&lt;Schulden!J11,H10&gt;0),MAX(0,H10+I10-MIN(Schulden!G9,H10+I10)),0)+IF(AND(Schulden!J10&lt;Schulden!J11,L10&gt;0),MAX(0,L10+M10-MIN(Schulden!G10,L10+M10)),0)+IF(AND(Schulden!J11&lt;Schulden!J11,P10&gt;0),MAX(0,P10+Q10-MIN(Schulden!G11,P10+Q10)),0)+IF(AND(Schulden!J12&lt;Schulden!J11,T10&gt;0),MAX(0,T10+U10-MIN(Schulden!G12,T10+U10)),0)+IF(AND(Schulden!J13&lt;Schulden!J11,X10&gt;0),MAX(0,X10+Y10-MIN(Schulden!G13,X10+Y10)),0)+IF(AND(Schulden!J14&lt;Schulden!J11,AB10&gt;0),MAX(0,AB10+AC10-MIN(Schulden!G14,AB10+AC10)),0)+IF(AND(Schulden!J15&lt;Schulden!J11,AF10&gt;0),MAX(0,AF10+AG10-MIN(Schulden!G15,AF10+AG10)),0)+IF(AND(Schulden!J16&lt;Schulden!J11,AJ10&gt;0),MAX(0,AJ10+AK10-MIN(Schulden!G16,AJ10+AK10)),0)+IF(AND(Schulden!J17&lt;Schulden!J11,AN10&gt;0),MAX(0,AN10+AO10-MIN(Schulden!G17,AN10+AO10)),0)+IF(AND(Schulden!J18&lt;Schulden!J11,AR10&gt;0),MAX(0,AR10+AS10-MIN(Schulden!G18,AR10+AS10)),0)+IF(AND(Schulden!J19&lt;Schulden!J11,AV10&gt;0),MAX(0,AV10+AW10-MIN(Schulden!G19,AV10+AW10)),0)+IF(AND(Schulden!J20&lt;Schulden!J11,AZ10&gt;0),MAX(0,AZ10+BA10-MIN(Schulden!G20,AZ10+BA10)),0)+IF(AND(Schulden!J21&lt;Schulden!J11,BD10&gt;0),MAX(0,BD10+BE10-MIN(Schulden!G21,BD10+BE10)),0)+IF(AND(Schulden!J22&lt;Schulden!J11,BH10&gt;0),MAX(0,BH10+BI10-MIN(Schulden!G22,BH10+BI10)),0))),MAX(0,P10+Q10-MIN(Schulden!G11,P10+Q10)))+SUMIFS(Sonderzahlungen!$D$8:$D$67,Sonderzahlungen!$G$8:$G$67,$B10,Sonderzahlungen!$E$8:$E$67,"Gezielte Schuld",Sonderzahlungen!$F$8:$F$67,Schulden!B11)))</f>
        <v/>
      </c>
      <c r="S10" s="24">
        <f>MAX(0,P10+Q10-R10)</f>
        <v/>
      </c>
      <c r="T10" s="24">
        <f>W9</f>
        <v/>
      </c>
      <c r="U10" s="24">
        <f>IF(T10&lt;=0,0,T10*Schulden!F12/12)</f>
        <v/>
      </c>
      <c r="V10" s="24">
        <f>IF(T10&lt;=0,0,MIN(T10+U10,MIN(Schulden!G12,T10+U10)+MIN(MAX(0,Strategie!$C$9+SUMIFS(Sonderzahlungen!$D$8:$D$67,Sonderzahlungen!$G$8:$G$67,$B10,Sonderzahlungen!$E$8:$E$67,"Nach Strategie")-(IF(AND(Schulden!J8&lt;Schulden!J12,D10&gt;0),MAX(0,D10+E10-MIN(Schulden!G8,D10+E10)),0)+IF(AND(Schulden!J9&lt;Schulden!J12,H10&gt;0),MAX(0,H10+I10-MIN(Schulden!G9,H10+I10)),0)+IF(AND(Schulden!J10&lt;Schulden!J12,L10&gt;0),MAX(0,L10+M10-MIN(Schulden!G10,L10+M10)),0)+IF(AND(Schulden!J11&lt;Schulden!J12,P10&gt;0),MAX(0,P10+Q10-MIN(Schulden!G11,P10+Q10)),0)+IF(AND(Schulden!J12&lt;Schulden!J12,T10&gt;0),MAX(0,T10+U10-MIN(Schulden!G12,T10+U10)),0)+IF(AND(Schulden!J13&lt;Schulden!J12,X10&gt;0),MAX(0,X10+Y10-MIN(Schulden!G13,X10+Y10)),0)+IF(AND(Schulden!J14&lt;Schulden!J12,AB10&gt;0),MAX(0,AB10+AC10-MIN(Schulden!G14,AB10+AC10)),0)+IF(AND(Schulden!J15&lt;Schulden!J12,AF10&gt;0),MAX(0,AF10+AG10-MIN(Schulden!G15,AF10+AG10)),0)+IF(AND(Schulden!J16&lt;Schulden!J12,AJ10&gt;0),MAX(0,AJ10+AK10-MIN(Schulden!G16,AJ10+AK10)),0)+IF(AND(Schulden!J17&lt;Schulden!J12,AN10&gt;0),MAX(0,AN10+AO10-MIN(Schulden!G17,AN10+AO10)),0)+IF(AND(Schulden!J18&lt;Schulden!J12,AR10&gt;0),MAX(0,AR10+AS10-MIN(Schulden!G18,AR10+AS10)),0)+IF(AND(Schulden!J19&lt;Schulden!J12,AV10&gt;0),MAX(0,AV10+AW10-MIN(Schulden!G19,AV10+AW10)),0)+IF(AND(Schulden!J20&lt;Schulden!J12,AZ10&gt;0),MAX(0,AZ10+BA10-MIN(Schulden!G20,AZ10+BA10)),0)+IF(AND(Schulden!J21&lt;Schulden!J12,BD10&gt;0),MAX(0,BD10+BE10-MIN(Schulden!G21,BD10+BE10)),0)+IF(AND(Schulden!J22&lt;Schulden!J12,BH10&gt;0),MAX(0,BH10+BI10-MIN(Schulden!G22,BH10+BI10)),0))),MAX(0,T10+U10-MIN(Schulden!G12,T10+U10)))+SUMIFS(Sonderzahlungen!$D$8:$D$67,Sonderzahlungen!$G$8:$G$67,$B10,Sonderzahlungen!$E$8:$E$67,"Gezielte Schuld",Sonderzahlungen!$F$8:$F$67,Schulden!B12)))</f>
        <v/>
      </c>
      <c r="W10" s="24">
        <f>MAX(0,T10+U10-V10)</f>
        <v/>
      </c>
      <c r="X10" s="24">
        <f>AA9</f>
        <v/>
      </c>
      <c r="Y10" s="24">
        <f>IF(X10&lt;=0,0,X10*Schulden!F13/12)</f>
        <v/>
      </c>
      <c r="Z10" s="24">
        <f>IF(X10&lt;=0,0,MIN(X10+Y10,MIN(Schulden!G13,X10+Y10)+MIN(MAX(0,Strategie!$C$9+SUMIFS(Sonderzahlungen!$D$8:$D$67,Sonderzahlungen!$G$8:$G$67,$B10,Sonderzahlungen!$E$8:$E$67,"Nach Strategie")-(IF(AND(Schulden!J8&lt;Schulden!J13,D10&gt;0),MAX(0,D10+E10-MIN(Schulden!G8,D10+E10)),0)+IF(AND(Schulden!J9&lt;Schulden!J13,H10&gt;0),MAX(0,H10+I10-MIN(Schulden!G9,H10+I10)),0)+IF(AND(Schulden!J10&lt;Schulden!J13,L10&gt;0),MAX(0,L10+M10-MIN(Schulden!G10,L10+M10)),0)+IF(AND(Schulden!J11&lt;Schulden!J13,P10&gt;0),MAX(0,P10+Q10-MIN(Schulden!G11,P10+Q10)),0)+IF(AND(Schulden!J12&lt;Schulden!J13,T10&gt;0),MAX(0,T10+U10-MIN(Schulden!G12,T10+U10)),0)+IF(AND(Schulden!J13&lt;Schulden!J13,X10&gt;0),MAX(0,X10+Y10-MIN(Schulden!G13,X10+Y10)),0)+IF(AND(Schulden!J14&lt;Schulden!J13,AB10&gt;0),MAX(0,AB10+AC10-MIN(Schulden!G14,AB10+AC10)),0)+IF(AND(Schulden!J15&lt;Schulden!J13,AF10&gt;0),MAX(0,AF10+AG10-MIN(Schulden!G15,AF10+AG10)),0)+IF(AND(Schulden!J16&lt;Schulden!J13,AJ10&gt;0),MAX(0,AJ10+AK10-MIN(Schulden!G16,AJ10+AK10)),0)+IF(AND(Schulden!J17&lt;Schulden!J13,AN10&gt;0),MAX(0,AN10+AO10-MIN(Schulden!G17,AN10+AO10)),0)+IF(AND(Schulden!J18&lt;Schulden!J13,AR10&gt;0),MAX(0,AR10+AS10-MIN(Schulden!G18,AR10+AS10)),0)+IF(AND(Schulden!J19&lt;Schulden!J13,AV10&gt;0),MAX(0,AV10+AW10-MIN(Schulden!G19,AV10+AW10)),0)+IF(AND(Schulden!J20&lt;Schulden!J13,AZ10&gt;0),MAX(0,AZ10+BA10-MIN(Schulden!G20,AZ10+BA10)),0)+IF(AND(Schulden!J21&lt;Schulden!J13,BD10&gt;0),MAX(0,BD10+BE10-MIN(Schulden!G21,BD10+BE10)),0)+IF(AND(Schulden!J22&lt;Schulden!J13,BH10&gt;0),MAX(0,BH10+BI10-MIN(Schulden!G22,BH10+BI10)),0))),MAX(0,X10+Y10-MIN(Schulden!G13,X10+Y10)))+SUMIFS(Sonderzahlungen!$D$8:$D$67,Sonderzahlungen!$G$8:$G$67,$B10,Sonderzahlungen!$E$8:$E$67,"Gezielte Schuld",Sonderzahlungen!$F$8:$F$67,Schulden!B13)))</f>
        <v/>
      </c>
      <c r="AA10" s="24">
        <f>MAX(0,X10+Y10-Z10)</f>
        <v/>
      </c>
      <c r="AB10" s="24">
        <f>AE9</f>
        <v/>
      </c>
      <c r="AC10" s="24">
        <f>IF(AB10&lt;=0,0,AB10*Schulden!F14/12)</f>
        <v/>
      </c>
      <c r="AD10" s="24">
        <f>IF(AB10&lt;=0,0,MIN(AB10+AC10,MIN(Schulden!G14,AB10+AC10)+MIN(MAX(0,Strategie!$C$9+SUMIFS(Sonderzahlungen!$D$8:$D$67,Sonderzahlungen!$G$8:$G$67,$B10,Sonderzahlungen!$E$8:$E$67,"Nach Strategie")-(IF(AND(Schulden!J8&lt;Schulden!J14,D10&gt;0),MAX(0,D10+E10-MIN(Schulden!G8,D10+E10)),0)+IF(AND(Schulden!J9&lt;Schulden!J14,H10&gt;0),MAX(0,H10+I10-MIN(Schulden!G9,H10+I10)),0)+IF(AND(Schulden!J10&lt;Schulden!J14,L10&gt;0),MAX(0,L10+M10-MIN(Schulden!G10,L10+M10)),0)+IF(AND(Schulden!J11&lt;Schulden!J14,P10&gt;0),MAX(0,P10+Q10-MIN(Schulden!G11,P10+Q10)),0)+IF(AND(Schulden!J12&lt;Schulden!J14,T10&gt;0),MAX(0,T10+U10-MIN(Schulden!G12,T10+U10)),0)+IF(AND(Schulden!J13&lt;Schulden!J14,X10&gt;0),MAX(0,X10+Y10-MIN(Schulden!G13,X10+Y10)),0)+IF(AND(Schulden!J14&lt;Schulden!J14,AB10&gt;0),MAX(0,AB10+AC10-MIN(Schulden!G14,AB10+AC10)),0)+IF(AND(Schulden!J15&lt;Schulden!J14,AF10&gt;0),MAX(0,AF10+AG10-MIN(Schulden!G15,AF10+AG10)),0)+IF(AND(Schulden!J16&lt;Schulden!J14,AJ10&gt;0),MAX(0,AJ10+AK10-MIN(Schulden!G16,AJ10+AK10)),0)+IF(AND(Schulden!J17&lt;Schulden!J14,AN10&gt;0),MAX(0,AN10+AO10-MIN(Schulden!G17,AN10+AO10)),0)+IF(AND(Schulden!J18&lt;Schulden!J14,AR10&gt;0),MAX(0,AR10+AS10-MIN(Schulden!G18,AR10+AS10)),0)+IF(AND(Schulden!J19&lt;Schulden!J14,AV10&gt;0),MAX(0,AV10+AW10-MIN(Schulden!G19,AV10+AW10)),0)+IF(AND(Schulden!J20&lt;Schulden!J14,AZ10&gt;0),MAX(0,AZ10+BA10-MIN(Schulden!G20,AZ10+BA10)),0)+IF(AND(Schulden!J21&lt;Schulden!J14,BD10&gt;0),MAX(0,BD10+BE10-MIN(Schulden!G21,BD10+BE10)),0)+IF(AND(Schulden!J22&lt;Schulden!J14,BH10&gt;0),MAX(0,BH10+BI10-MIN(Schulden!G22,BH10+BI10)),0))),MAX(0,AB10+AC10-MIN(Schulden!G14,AB10+AC10)))+SUMIFS(Sonderzahlungen!$D$8:$D$67,Sonderzahlungen!$G$8:$G$67,$B10,Sonderzahlungen!$E$8:$E$67,"Gezielte Schuld",Sonderzahlungen!$F$8:$F$67,Schulden!B14)))</f>
        <v/>
      </c>
      <c r="AE10" s="24">
        <f>MAX(0,AB10+AC10-AD10)</f>
        <v/>
      </c>
      <c r="AF10" s="24">
        <f>AI9</f>
        <v/>
      </c>
      <c r="AG10" s="24">
        <f>IF(AF10&lt;=0,0,AF10*Schulden!F15/12)</f>
        <v/>
      </c>
      <c r="AH10" s="24">
        <f>IF(AF10&lt;=0,0,MIN(AF10+AG10,MIN(Schulden!G15,AF10+AG10)+MIN(MAX(0,Strategie!$C$9+SUMIFS(Sonderzahlungen!$D$8:$D$67,Sonderzahlungen!$G$8:$G$67,$B10,Sonderzahlungen!$E$8:$E$67,"Nach Strategie")-(IF(AND(Schulden!J8&lt;Schulden!J15,D10&gt;0),MAX(0,D10+E10-MIN(Schulden!G8,D10+E10)),0)+IF(AND(Schulden!J9&lt;Schulden!J15,H10&gt;0),MAX(0,H10+I10-MIN(Schulden!G9,H10+I10)),0)+IF(AND(Schulden!J10&lt;Schulden!J15,L10&gt;0),MAX(0,L10+M10-MIN(Schulden!G10,L10+M10)),0)+IF(AND(Schulden!J11&lt;Schulden!J15,P10&gt;0),MAX(0,P10+Q10-MIN(Schulden!G11,P10+Q10)),0)+IF(AND(Schulden!J12&lt;Schulden!J15,T10&gt;0),MAX(0,T10+U10-MIN(Schulden!G12,T10+U10)),0)+IF(AND(Schulden!J13&lt;Schulden!J15,X10&gt;0),MAX(0,X10+Y10-MIN(Schulden!G13,X10+Y10)),0)+IF(AND(Schulden!J14&lt;Schulden!J15,AB10&gt;0),MAX(0,AB10+AC10-MIN(Schulden!G14,AB10+AC10)),0)+IF(AND(Schulden!J15&lt;Schulden!J15,AF10&gt;0),MAX(0,AF10+AG10-MIN(Schulden!G15,AF10+AG10)),0)+IF(AND(Schulden!J16&lt;Schulden!J15,AJ10&gt;0),MAX(0,AJ10+AK10-MIN(Schulden!G16,AJ10+AK10)),0)+IF(AND(Schulden!J17&lt;Schulden!J15,AN10&gt;0),MAX(0,AN10+AO10-MIN(Schulden!G17,AN10+AO10)),0)+IF(AND(Schulden!J18&lt;Schulden!J15,AR10&gt;0),MAX(0,AR10+AS10-MIN(Schulden!G18,AR10+AS10)),0)+IF(AND(Schulden!J19&lt;Schulden!J15,AV10&gt;0),MAX(0,AV10+AW10-MIN(Schulden!G19,AV10+AW10)),0)+IF(AND(Schulden!J20&lt;Schulden!J15,AZ10&gt;0),MAX(0,AZ10+BA10-MIN(Schulden!G20,AZ10+BA10)),0)+IF(AND(Schulden!J21&lt;Schulden!J15,BD10&gt;0),MAX(0,BD10+BE10-MIN(Schulden!G21,BD10+BE10)),0)+IF(AND(Schulden!J22&lt;Schulden!J15,BH10&gt;0),MAX(0,BH10+BI10-MIN(Schulden!G22,BH10+BI10)),0))),MAX(0,AF10+AG10-MIN(Schulden!G15,AF10+AG10)))+SUMIFS(Sonderzahlungen!$D$8:$D$67,Sonderzahlungen!$G$8:$G$67,$B10,Sonderzahlungen!$E$8:$E$67,"Gezielte Schuld",Sonderzahlungen!$F$8:$F$67,Schulden!B15)))</f>
        <v/>
      </c>
      <c r="AI10" s="24">
        <f>MAX(0,AF10+AG10-AH10)</f>
        <v/>
      </c>
      <c r="AJ10" s="24">
        <f>AM9</f>
        <v/>
      </c>
      <c r="AK10" s="24">
        <f>IF(AJ10&lt;=0,0,AJ10*Schulden!F16/12)</f>
        <v/>
      </c>
      <c r="AL10" s="24">
        <f>IF(AJ10&lt;=0,0,MIN(AJ10+AK10,MIN(Schulden!G16,AJ10+AK10)+MIN(MAX(0,Strategie!$C$9+SUMIFS(Sonderzahlungen!$D$8:$D$67,Sonderzahlungen!$G$8:$G$67,$B10,Sonderzahlungen!$E$8:$E$67,"Nach Strategie")-(IF(AND(Schulden!J8&lt;Schulden!J16,D10&gt;0),MAX(0,D10+E10-MIN(Schulden!G8,D10+E10)),0)+IF(AND(Schulden!J9&lt;Schulden!J16,H10&gt;0),MAX(0,H10+I10-MIN(Schulden!G9,H10+I10)),0)+IF(AND(Schulden!J10&lt;Schulden!J16,L10&gt;0),MAX(0,L10+M10-MIN(Schulden!G10,L10+M10)),0)+IF(AND(Schulden!J11&lt;Schulden!J16,P10&gt;0),MAX(0,P10+Q10-MIN(Schulden!G11,P10+Q10)),0)+IF(AND(Schulden!J12&lt;Schulden!J16,T10&gt;0),MAX(0,T10+U10-MIN(Schulden!G12,T10+U10)),0)+IF(AND(Schulden!J13&lt;Schulden!J16,X10&gt;0),MAX(0,X10+Y10-MIN(Schulden!G13,X10+Y10)),0)+IF(AND(Schulden!J14&lt;Schulden!J16,AB10&gt;0),MAX(0,AB10+AC10-MIN(Schulden!G14,AB10+AC10)),0)+IF(AND(Schulden!J15&lt;Schulden!J16,AF10&gt;0),MAX(0,AF10+AG10-MIN(Schulden!G15,AF10+AG10)),0)+IF(AND(Schulden!J16&lt;Schulden!J16,AJ10&gt;0),MAX(0,AJ10+AK10-MIN(Schulden!G16,AJ10+AK10)),0)+IF(AND(Schulden!J17&lt;Schulden!J16,AN10&gt;0),MAX(0,AN10+AO10-MIN(Schulden!G17,AN10+AO10)),0)+IF(AND(Schulden!J18&lt;Schulden!J16,AR10&gt;0),MAX(0,AR10+AS10-MIN(Schulden!G18,AR10+AS10)),0)+IF(AND(Schulden!J19&lt;Schulden!J16,AV10&gt;0),MAX(0,AV10+AW10-MIN(Schulden!G19,AV10+AW10)),0)+IF(AND(Schulden!J20&lt;Schulden!J16,AZ10&gt;0),MAX(0,AZ10+BA10-MIN(Schulden!G20,AZ10+BA10)),0)+IF(AND(Schulden!J21&lt;Schulden!J16,BD10&gt;0),MAX(0,BD10+BE10-MIN(Schulden!G21,BD10+BE10)),0)+IF(AND(Schulden!J22&lt;Schulden!J16,BH10&gt;0),MAX(0,BH10+BI10-MIN(Schulden!G22,BH10+BI10)),0))),MAX(0,AJ10+AK10-MIN(Schulden!G16,AJ10+AK10)))+SUMIFS(Sonderzahlungen!$D$8:$D$67,Sonderzahlungen!$G$8:$G$67,$B10,Sonderzahlungen!$E$8:$E$67,"Gezielte Schuld",Sonderzahlungen!$F$8:$F$67,Schulden!B16)))</f>
        <v/>
      </c>
      <c r="AM10" s="24">
        <f>MAX(0,AJ10+AK10-AL10)</f>
        <v/>
      </c>
      <c r="AN10" s="24">
        <f>AQ9</f>
        <v/>
      </c>
      <c r="AO10" s="24">
        <f>IF(AN10&lt;=0,0,AN10*Schulden!F17/12)</f>
        <v/>
      </c>
      <c r="AP10" s="24">
        <f>IF(AN10&lt;=0,0,MIN(AN10+AO10,MIN(Schulden!G17,AN10+AO10)+MIN(MAX(0,Strategie!$C$9+SUMIFS(Sonderzahlungen!$D$8:$D$67,Sonderzahlungen!$G$8:$G$67,$B10,Sonderzahlungen!$E$8:$E$67,"Nach Strategie")-(IF(AND(Schulden!J8&lt;Schulden!J17,D10&gt;0),MAX(0,D10+E10-MIN(Schulden!G8,D10+E10)),0)+IF(AND(Schulden!J9&lt;Schulden!J17,H10&gt;0),MAX(0,H10+I10-MIN(Schulden!G9,H10+I10)),0)+IF(AND(Schulden!J10&lt;Schulden!J17,L10&gt;0),MAX(0,L10+M10-MIN(Schulden!G10,L10+M10)),0)+IF(AND(Schulden!J11&lt;Schulden!J17,P10&gt;0),MAX(0,P10+Q10-MIN(Schulden!G11,P10+Q10)),0)+IF(AND(Schulden!J12&lt;Schulden!J17,T10&gt;0),MAX(0,T10+U10-MIN(Schulden!G12,T10+U10)),0)+IF(AND(Schulden!J13&lt;Schulden!J17,X10&gt;0),MAX(0,X10+Y10-MIN(Schulden!G13,X10+Y10)),0)+IF(AND(Schulden!J14&lt;Schulden!J17,AB10&gt;0),MAX(0,AB10+AC10-MIN(Schulden!G14,AB10+AC10)),0)+IF(AND(Schulden!J15&lt;Schulden!J17,AF10&gt;0),MAX(0,AF10+AG10-MIN(Schulden!G15,AF10+AG10)),0)+IF(AND(Schulden!J16&lt;Schulden!J17,AJ10&gt;0),MAX(0,AJ10+AK10-MIN(Schulden!G16,AJ10+AK10)),0)+IF(AND(Schulden!J17&lt;Schulden!J17,AN10&gt;0),MAX(0,AN10+AO10-MIN(Schulden!G17,AN10+AO10)),0)+IF(AND(Schulden!J18&lt;Schulden!J17,AR10&gt;0),MAX(0,AR10+AS10-MIN(Schulden!G18,AR10+AS10)),0)+IF(AND(Schulden!J19&lt;Schulden!J17,AV10&gt;0),MAX(0,AV10+AW10-MIN(Schulden!G19,AV10+AW10)),0)+IF(AND(Schulden!J20&lt;Schulden!J17,AZ10&gt;0),MAX(0,AZ10+BA10-MIN(Schulden!G20,AZ10+BA10)),0)+IF(AND(Schulden!J21&lt;Schulden!J17,BD10&gt;0),MAX(0,BD10+BE10-MIN(Schulden!G21,BD10+BE10)),0)+IF(AND(Schulden!J22&lt;Schulden!J17,BH10&gt;0),MAX(0,BH10+BI10-MIN(Schulden!G22,BH10+BI10)),0))),MAX(0,AN10+AO10-MIN(Schulden!G17,AN10+AO10)))+SUMIFS(Sonderzahlungen!$D$8:$D$67,Sonderzahlungen!$G$8:$G$67,$B10,Sonderzahlungen!$E$8:$E$67,"Gezielte Schuld",Sonderzahlungen!$F$8:$F$67,Schulden!B17)))</f>
        <v/>
      </c>
      <c r="AQ10" s="24">
        <f>MAX(0,AN10+AO10-AP10)</f>
        <v/>
      </c>
      <c r="AR10" s="24">
        <f>AU9</f>
        <v/>
      </c>
      <c r="AS10" s="24">
        <f>IF(AR10&lt;=0,0,AR10*Schulden!F18/12)</f>
        <v/>
      </c>
      <c r="AT10" s="24">
        <f>IF(AR10&lt;=0,0,MIN(AR10+AS10,MIN(Schulden!G18,AR10+AS10)+MIN(MAX(0,Strategie!$C$9+SUMIFS(Sonderzahlungen!$D$8:$D$67,Sonderzahlungen!$G$8:$G$67,$B10,Sonderzahlungen!$E$8:$E$67,"Nach Strategie")-(IF(AND(Schulden!J8&lt;Schulden!J18,D10&gt;0),MAX(0,D10+E10-MIN(Schulden!G8,D10+E10)),0)+IF(AND(Schulden!J9&lt;Schulden!J18,H10&gt;0),MAX(0,H10+I10-MIN(Schulden!G9,H10+I10)),0)+IF(AND(Schulden!J10&lt;Schulden!J18,L10&gt;0),MAX(0,L10+M10-MIN(Schulden!G10,L10+M10)),0)+IF(AND(Schulden!J11&lt;Schulden!J18,P10&gt;0),MAX(0,P10+Q10-MIN(Schulden!G11,P10+Q10)),0)+IF(AND(Schulden!J12&lt;Schulden!J18,T10&gt;0),MAX(0,T10+U10-MIN(Schulden!G12,T10+U10)),0)+IF(AND(Schulden!J13&lt;Schulden!J18,X10&gt;0),MAX(0,X10+Y10-MIN(Schulden!G13,X10+Y10)),0)+IF(AND(Schulden!J14&lt;Schulden!J18,AB10&gt;0),MAX(0,AB10+AC10-MIN(Schulden!G14,AB10+AC10)),0)+IF(AND(Schulden!J15&lt;Schulden!J18,AF10&gt;0),MAX(0,AF10+AG10-MIN(Schulden!G15,AF10+AG10)),0)+IF(AND(Schulden!J16&lt;Schulden!J18,AJ10&gt;0),MAX(0,AJ10+AK10-MIN(Schulden!G16,AJ10+AK10)),0)+IF(AND(Schulden!J17&lt;Schulden!J18,AN10&gt;0),MAX(0,AN10+AO10-MIN(Schulden!G17,AN10+AO10)),0)+IF(AND(Schulden!J18&lt;Schulden!J18,AR10&gt;0),MAX(0,AR10+AS10-MIN(Schulden!G18,AR10+AS10)),0)+IF(AND(Schulden!J19&lt;Schulden!J18,AV10&gt;0),MAX(0,AV10+AW10-MIN(Schulden!G19,AV10+AW10)),0)+IF(AND(Schulden!J20&lt;Schulden!J18,AZ10&gt;0),MAX(0,AZ10+BA10-MIN(Schulden!G20,AZ10+BA10)),0)+IF(AND(Schulden!J21&lt;Schulden!J18,BD10&gt;0),MAX(0,BD10+BE10-MIN(Schulden!G21,BD10+BE10)),0)+IF(AND(Schulden!J22&lt;Schulden!J18,BH10&gt;0),MAX(0,BH10+BI10-MIN(Schulden!G22,BH10+BI10)),0))),MAX(0,AR10+AS10-MIN(Schulden!G18,AR10+AS10)))+SUMIFS(Sonderzahlungen!$D$8:$D$67,Sonderzahlungen!$G$8:$G$67,$B10,Sonderzahlungen!$E$8:$E$67,"Gezielte Schuld",Sonderzahlungen!$F$8:$F$67,Schulden!B18)))</f>
        <v/>
      </c>
      <c r="AU10" s="24">
        <f>MAX(0,AR10+AS10-AT10)</f>
        <v/>
      </c>
      <c r="AV10" s="24">
        <f>AY9</f>
        <v/>
      </c>
      <c r="AW10" s="24">
        <f>IF(AV10&lt;=0,0,AV10*Schulden!F19/12)</f>
        <v/>
      </c>
      <c r="AX10" s="24">
        <f>IF(AV10&lt;=0,0,MIN(AV10+AW10,MIN(Schulden!G19,AV10+AW10)+MIN(MAX(0,Strategie!$C$9+SUMIFS(Sonderzahlungen!$D$8:$D$67,Sonderzahlungen!$G$8:$G$67,$B10,Sonderzahlungen!$E$8:$E$67,"Nach Strategie")-(IF(AND(Schulden!J8&lt;Schulden!J19,D10&gt;0),MAX(0,D10+E10-MIN(Schulden!G8,D10+E10)),0)+IF(AND(Schulden!J9&lt;Schulden!J19,H10&gt;0),MAX(0,H10+I10-MIN(Schulden!G9,H10+I10)),0)+IF(AND(Schulden!J10&lt;Schulden!J19,L10&gt;0),MAX(0,L10+M10-MIN(Schulden!G10,L10+M10)),0)+IF(AND(Schulden!J11&lt;Schulden!J19,P10&gt;0),MAX(0,P10+Q10-MIN(Schulden!G11,P10+Q10)),0)+IF(AND(Schulden!J12&lt;Schulden!J19,T10&gt;0),MAX(0,T10+U10-MIN(Schulden!G12,T10+U10)),0)+IF(AND(Schulden!J13&lt;Schulden!J19,X10&gt;0),MAX(0,X10+Y10-MIN(Schulden!G13,X10+Y10)),0)+IF(AND(Schulden!J14&lt;Schulden!J19,AB10&gt;0),MAX(0,AB10+AC10-MIN(Schulden!G14,AB10+AC10)),0)+IF(AND(Schulden!J15&lt;Schulden!J19,AF10&gt;0),MAX(0,AF10+AG10-MIN(Schulden!G15,AF10+AG10)),0)+IF(AND(Schulden!J16&lt;Schulden!J19,AJ10&gt;0),MAX(0,AJ10+AK10-MIN(Schulden!G16,AJ10+AK10)),0)+IF(AND(Schulden!J17&lt;Schulden!J19,AN10&gt;0),MAX(0,AN10+AO10-MIN(Schulden!G17,AN10+AO10)),0)+IF(AND(Schulden!J18&lt;Schulden!J19,AR10&gt;0),MAX(0,AR10+AS10-MIN(Schulden!G18,AR10+AS10)),0)+IF(AND(Schulden!J19&lt;Schulden!J19,AV10&gt;0),MAX(0,AV10+AW10-MIN(Schulden!G19,AV10+AW10)),0)+IF(AND(Schulden!J20&lt;Schulden!J19,AZ10&gt;0),MAX(0,AZ10+BA10-MIN(Schulden!G20,AZ10+BA10)),0)+IF(AND(Schulden!J21&lt;Schulden!J19,BD10&gt;0),MAX(0,BD10+BE10-MIN(Schulden!G21,BD10+BE10)),0)+IF(AND(Schulden!J22&lt;Schulden!J19,BH10&gt;0),MAX(0,BH10+BI10-MIN(Schulden!G22,BH10+BI10)),0))),MAX(0,AV10+AW10-MIN(Schulden!G19,AV10+AW10)))+SUMIFS(Sonderzahlungen!$D$8:$D$67,Sonderzahlungen!$G$8:$G$67,$B10,Sonderzahlungen!$E$8:$E$67,"Gezielte Schuld",Sonderzahlungen!$F$8:$F$67,Schulden!B19)))</f>
        <v/>
      </c>
      <c r="AY10" s="24">
        <f>MAX(0,AV10+AW10-AX10)</f>
        <v/>
      </c>
      <c r="AZ10" s="24">
        <f>BC9</f>
        <v/>
      </c>
      <c r="BA10" s="24">
        <f>IF(AZ10&lt;=0,0,AZ10*Schulden!F20/12)</f>
        <v/>
      </c>
      <c r="BB10" s="24">
        <f>IF(AZ10&lt;=0,0,MIN(AZ10+BA10,MIN(Schulden!G20,AZ10+BA10)+MIN(MAX(0,Strategie!$C$9+SUMIFS(Sonderzahlungen!$D$8:$D$67,Sonderzahlungen!$G$8:$G$67,$B10,Sonderzahlungen!$E$8:$E$67,"Nach Strategie")-(IF(AND(Schulden!J8&lt;Schulden!J20,D10&gt;0),MAX(0,D10+E10-MIN(Schulden!G8,D10+E10)),0)+IF(AND(Schulden!J9&lt;Schulden!J20,H10&gt;0),MAX(0,H10+I10-MIN(Schulden!G9,H10+I10)),0)+IF(AND(Schulden!J10&lt;Schulden!J20,L10&gt;0),MAX(0,L10+M10-MIN(Schulden!G10,L10+M10)),0)+IF(AND(Schulden!J11&lt;Schulden!J20,P10&gt;0),MAX(0,P10+Q10-MIN(Schulden!G11,P10+Q10)),0)+IF(AND(Schulden!J12&lt;Schulden!J20,T10&gt;0),MAX(0,T10+U10-MIN(Schulden!G12,T10+U10)),0)+IF(AND(Schulden!J13&lt;Schulden!J20,X10&gt;0),MAX(0,X10+Y10-MIN(Schulden!G13,X10+Y10)),0)+IF(AND(Schulden!J14&lt;Schulden!J20,AB10&gt;0),MAX(0,AB10+AC10-MIN(Schulden!G14,AB10+AC10)),0)+IF(AND(Schulden!J15&lt;Schulden!J20,AF10&gt;0),MAX(0,AF10+AG10-MIN(Schulden!G15,AF10+AG10)),0)+IF(AND(Schulden!J16&lt;Schulden!J20,AJ10&gt;0),MAX(0,AJ10+AK10-MIN(Schulden!G16,AJ10+AK10)),0)+IF(AND(Schulden!J17&lt;Schulden!J20,AN10&gt;0),MAX(0,AN10+AO10-MIN(Schulden!G17,AN10+AO10)),0)+IF(AND(Schulden!J18&lt;Schulden!J20,AR10&gt;0),MAX(0,AR10+AS10-MIN(Schulden!G18,AR10+AS10)),0)+IF(AND(Schulden!J19&lt;Schulden!J20,AV10&gt;0),MAX(0,AV10+AW10-MIN(Schulden!G19,AV10+AW10)),0)+IF(AND(Schulden!J20&lt;Schulden!J20,AZ10&gt;0),MAX(0,AZ10+BA10-MIN(Schulden!G20,AZ10+BA10)),0)+IF(AND(Schulden!J21&lt;Schulden!J20,BD10&gt;0),MAX(0,BD10+BE10-MIN(Schulden!G21,BD10+BE10)),0)+IF(AND(Schulden!J22&lt;Schulden!J20,BH10&gt;0),MAX(0,BH10+BI10-MIN(Schulden!G22,BH10+BI10)),0))),MAX(0,AZ10+BA10-MIN(Schulden!G20,AZ10+BA10)))+SUMIFS(Sonderzahlungen!$D$8:$D$67,Sonderzahlungen!$G$8:$G$67,$B10,Sonderzahlungen!$E$8:$E$67,"Gezielte Schuld",Sonderzahlungen!$F$8:$F$67,Schulden!B20)))</f>
        <v/>
      </c>
      <c r="BC10" s="24">
        <f>MAX(0,AZ10+BA10-BB10)</f>
        <v/>
      </c>
      <c r="BD10" s="24">
        <f>BG9</f>
        <v/>
      </c>
      <c r="BE10" s="24">
        <f>IF(BD10&lt;=0,0,BD10*Schulden!F21/12)</f>
        <v/>
      </c>
      <c r="BF10" s="24">
        <f>IF(BD10&lt;=0,0,MIN(BD10+BE10,MIN(Schulden!G21,BD10+BE10)+MIN(MAX(0,Strategie!$C$9+SUMIFS(Sonderzahlungen!$D$8:$D$67,Sonderzahlungen!$G$8:$G$67,$B10,Sonderzahlungen!$E$8:$E$67,"Nach Strategie")-(IF(AND(Schulden!J8&lt;Schulden!J21,D10&gt;0),MAX(0,D10+E10-MIN(Schulden!G8,D10+E10)),0)+IF(AND(Schulden!J9&lt;Schulden!J21,H10&gt;0),MAX(0,H10+I10-MIN(Schulden!G9,H10+I10)),0)+IF(AND(Schulden!J10&lt;Schulden!J21,L10&gt;0),MAX(0,L10+M10-MIN(Schulden!G10,L10+M10)),0)+IF(AND(Schulden!J11&lt;Schulden!J21,P10&gt;0),MAX(0,P10+Q10-MIN(Schulden!G11,P10+Q10)),0)+IF(AND(Schulden!J12&lt;Schulden!J21,T10&gt;0),MAX(0,T10+U10-MIN(Schulden!G12,T10+U10)),0)+IF(AND(Schulden!J13&lt;Schulden!J21,X10&gt;0),MAX(0,X10+Y10-MIN(Schulden!G13,X10+Y10)),0)+IF(AND(Schulden!J14&lt;Schulden!J21,AB10&gt;0),MAX(0,AB10+AC10-MIN(Schulden!G14,AB10+AC10)),0)+IF(AND(Schulden!J15&lt;Schulden!J21,AF10&gt;0),MAX(0,AF10+AG10-MIN(Schulden!G15,AF10+AG10)),0)+IF(AND(Schulden!J16&lt;Schulden!J21,AJ10&gt;0),MAX(0,AJ10+AK10-MIN(Schulden!G16,AJ10+AK10)),0)+IF(AND(Schulden!J17&lt;Schulden!J21,AN10&gt;0),MAX(0,AN10+AO10-MIN(Schulden!G17,AN10+AO10)),0)+IF(AND(Schulden!J18&lt;Schulden!J21,AR10&gt;0),MAX(0,AR10+AS10-MIN(Schulden!G18,AR10+AS10)),0)+IF(AND(Schulden!J19&lt;Schulden!J21,AV10&gt;0),MAX(0,AV10+AW10-MIN(Schulden!G19,AV10+AW10)),0)+IF(AND(Schulden!J20&lt;Schulden!J21,AZ10&gt;0),MAX(0,AZ10+BA10-MIN(Schulden!G20,AZ10+BA10)),0)+IF(AND(Schulden!J21&lt;Schulden!J21,BD10&gt;0),MAX(0,BD10+BE10-MIN(Schulden!G21,BD10+BE10)),0)+IF(AND(Schulden!J22&lt;Schulden!J21,BH10&gt;0),MAX(0,BH10+BI10-MIN(Schulden!G22,BH10+BI10)),0))),MAX(0,BD10+BE10-MIN(Schulden!G21,BD10+BE10)))+SUMIFS(Sonderzahlungen!$D$8:$D$67,Sonderzahlungen!$G$8:$G$67,$B10,Sonderzahlungen!$E$8:$E$67,"Gezielte Schuld",Sonderzahlungen!$F$8:$F$67,Schulden!B21)))</f>
        <v/>
      </c>
      <c r="BG10" s="24">
        <f>MAX(0,BD10+BE10-BF10)</f>
        <v/>
      </c>
      <c r="BH10" s="24">
        <f>BK9</f>
        <v/>
      </c>
      <c r="BI10" s="24">
        <f>IF(BH10&lt;=0,0,BH10*Schulden!F22/12)</f>
        <v/>
      </c>
      <c r="BJ10" s="24">
        <f>IF(BH10&lt;=0,0,MIN(BH10+BI10,MIN(Schulden!G22,BH10+BI10)+MIN(MAX(0,Strategie!$C$9+SUMIFS(Sonderzahlungen!$D$8:$D$67,Sonderzahlungen!$G$8:$G$67,$B10,Sonderzahlungen!$E$8:$E$67,"Nach Strategie")-(IF(AND(Schulden!J8&lt;Schulden!J22,D10&gt;0),MAX(0,D10+E10-MIN(Schulden!G8,D10+E10)),0)+IF(AND(Schulden!J9&lt;Schulden!J22,H10&gt;0),MAX(0,H10+I10-MIN(Schulden!G9,H10+I10)),0)+IF(AND(Schulden!J10&lt;Schulden!J22,L10&gt;0),MAX(0,L10+M10-MIN(Schulden!G10,L10+M10)),0)+IF(AND(Schulden!J11&lt;Schulden!J22,P10&gt;0),MAX(0,P10+Q10-MIN(Schulden!G11,P10+Q10)),0)+IF(AND(Schulden!J12&lt;Schulden!J22,T10&gt;0),MAX(0,T10+U10-MIN(Schulden!G12,T10+U10)),0)+IF(AND(Schulden!J13&lt;Schulden!J22,X10&gt;0),MAX(0,X10+Y10-MIN(Schulden!G13,X10+Y10)),0)+IF(AND(Schulden!J14&lt;Schulden!J22,AB10&gt;0),MAX(0,AB10+AC10-MIN(Schulden!G14,AB10+AC10)),0)+IF(AND(Schulden!J15&lt;Schulden!J22,AF10&gt;0),MAX(0,AF10+AG10-MIN(Schulden!G15,AF10+AG10)),0)+IF(AND(Schulden!J16&lt;Schulden!J22,AJ10&gt;0),MAX(0,AJ10+AK10-MIN(Schulden!G16,AJ10+AK10)),0)+IF(AND(Schulden!J17&lt;Schulden!J22,AN10&gt;0),MAX(0,AN10+AO10-MIN(Schulden!G17,AN10+AO10)),0)+IF(AND(Schulden!J18&lt;Schulden!J22,AR10&gt;0),MAX(0,AR10+AS10-MIN(Schulden!G18,AR10+AS10)),0)+IF(AND(Schulden!J19&lt;Schulden!J22,AV10&gt;0),MAX(0,AV10+AW10-MIN(Schulden!G19,AV10+AW10)),0)+IF(AND(Schulden!J20&lt;Schulden!J22,AZ10&gt;0),MAX(0,AZ10+BA10-MIN(Schulden!G20,AZ10+BA10)),0)+IF(AND(Schulden!J21&lt;Schulden!J22,BD10&gt;0),MAX(0,BD10+BE10-MIN(Schulden!G21,BD10+BE10)),0)+IF(AND(Schulden!J22&lt;Schulden!J22,BH10&gt;0),MAX(0,BH10+BI10-MIN(Schulden!G22,BH10+BI10)),0))),MAX(0,BH10+BI10-MIN(Schulden!G22,BH10+BI10)))+SUMIFS(Sonderzahlungen!$D$8:$D$67,Sonderzahlungen!$G$8:$G$67,$B10,Sonderzahlungen!$E$8:$E$67,"Gezielte Schuld",Sonderzahlungen!$F$8:$F$67,Schulden!B22)))</f>
        <v/>
      </c>
      <c r="BK10" s="24">
        <f>MAX(0,BH10+BI10-BJ10)</f>
        <v/>
      </c>
    </row>
    <row r="11">
      <c r="B11" s="23">
        <f>EDATE(B10,1)</f>
        <v/>
      </c>
      <c r="C11" s="24">
        <f>SUMIFS(Sonderzahlungen!$D$8:$D$67,Sonderzahlungen!$G$8:$G$67,B11)</f>
        <v/>
      </c>
      <c r="D11" s="24">
        <f>G10</f>
        <v/>
      </c>
      <c r="E11" s="24">
        <f>IF(D11&lt;=0,0,D11*Schulden!F8/12)</f>
        <v/>
      </c>
      <c r="F11" s="24">
        <f>IF(D11&lt;=0,0,MIN(D11+E11,MIN(Schulden!G8,D11+E11)+MIN(MAX(0,Strategie!$C$9+SUMIFS(Sonderzahlungen!$D$8:$D$67,Sonderzahlungen!$G$8:$G$67,$B11,Sonderzahlungen!$E$8:$E$67,"Nach Strategie")-(IF(AND(Schulden!J8&lt;Schulden!J8,D11&gt;0),MAX(0,D11+E11-MIN(Schulden!G8,D11+E11)),0)+IF(AND(Schulden!J9&lt;Schulden!J8,H11&gt;0),MAX(0,H11+I11-MIN(Schulden!G9,H11+I11)),0)+IF(AND(Schulden!J10&lt;Schulden!J8,L11&gt;0),MAX(0,L11+M11-MIN(Schulden!G10,L11+M11)),0)+IF(AND(Schulden!J11&lt;Schulden!J8,P11&gt;0),MAX(0,P11+Q11-MIN(Schulden!G11,P11+Q11)),0)+IF(AND(Schulden!J12&lt;Schulden!J8,T11&gt;0),MAX(0,T11+U11-MIN(Schulden!G12,T11+U11)),0)+IF(AND(Schulden!J13&lt;Schulden!J8,X11&gt;0),MAX(0,X11+Y11-MIN(Schulden!G13,X11+Y11)),0)+IF(AND(Schulden!J14&lt;Schulden!J8,AB11&gt;0),MAX(0,AB11+AC11-MIN(Schulden!G14,AB11+AC11)),0)+IF(AND(Schulden!J15&lt;Schulden!J8,AF11&gt;0),MAX(0,AF11+AG11-MIN(Schulden!G15,AF11+AG11)),0)+IF(AND(Schulden!J16&lt;Schulden!J8,AJ11&gt;0),MAX(0,AJ11+AK11-MIN(Schulden!G16,AJ11+AK11)),0)+IF(AND(Schulden!J17&lt;Schulden!J8,AN11&gt;0),MAX(0,AN11+AO11-MIN(Schulden!G17,AN11+AO11)),0)+IF(AND(Schulden!J18&lt;Schulden!J8,AR11&gt;0),MAX(0,AR11+AS11-MIN(Schulden!G18,AR11+AS11)),0)+IF(AND(Schulden!J19&lt;Schulden!J8,AV11&gt;0),MAX(0,AV11+AW11-MIN(Schulden!G19,AV11+AW11)),0)+IF(AND(Schulden!J20&lt;Schulden!J8,AZ11&gt;0),MAX(0,AZ11+BA11-MIN(Schulden!G20,AZ11+BA11)),0)+IF(AND(Schulden!J21&lt;Schulden!J8,BD11&gt;0),MAX(0,BD11+BE11-MIN(Schulden!G21,BD11+BE11)),0)+IF(AND(Schulden!J22&lt;Schulden!J8,BH11&gt;0),MAX(0,BH11+BI11-MIN(Schulden!G22,BH11+BI11)),0))),MAX(0,D11+E11-MIN(Schulden!G8,D11+E11)))+SUMIFS(Sonderzahlungen!$D$8:$D$67,Sonderzahlungen!$G$8:$G$67,$B11,Sonderzahlungen!$E$8:$E$67,"Gezielte Schuld",Sonderzahlungen!$F$8:$F$67,Schulden!B8)))</f>
        <v/>
      </c>
      <c r="G11" s="24">
        <f>MAX(0,D11+E11-F11)</f>
        <v/>
      </c>
      <c r="H11" s="24">
        <f>K10</f>
        <v/>
      </c>
      <c r="I11" s="24">
        <f>IF(H11&lt;=0,0,H11*Schulden!F9/12)</f>
        <v/>
      </c>
      <c r="J11" s="24">
        <f>IF(H11&lt;=0,0,MIN(H11+I11,MIN(Schulden!G9,H11+I11)+MIN(MAX(0,Strategie!$C$9+SUMIFS(Sonderzahlungen!$D$8:$D$67,Sonderzahlungen!$G$8:$G$67,$B11,Sonderzahlungen!$E$8:$E$67,"Nach Strategie")-(IF(AND(Schulden!J8&lt;Schulden!J9,D11&gt;0),MAX(0,D11+E11-MIN(Schulden!G8,D11+E11)),0)+IF(AND(Schulden!J9&lt;Schulden!J9,H11&gt;0),MAX(0,H11+I11-MIN(Schulden!G9,H11+I11)),0)+IF(AND(Schulden!J10&lt;Schulden!J9,L11&gt;0),MAX(0,L11+M11-MIN(Schulden!G10,L11+M11)),0)+IF(AND(Schulden!J11&lt;Schulden!J9,P11&gt;0),MAX(0,P11+Q11-MIN(Schulden!G11,P11+Q11)),0)+IF(AND(Schulden!J12&lt;Schulden!J9,T11&gt;0),MAX(0,T11+U11-MIN(Schulden!G12,T11+U11)),0)+IF(AND(Schulden!J13&lt;Schulden!J9,X11&gt;0),MAX(0,X11+Y11-MIN(Schulden!G13,X11+Y11)),0)+IF(AND(Schulden!J14&lt;Schulden!J9,AB11&gt;0),MAX(0,AB11+AC11-MIN(Schulden!G14,AB11+AC11)),0)+IF(AND(Schulden!J15&lt;Schulden!J9,AF11&gt;0),MAX(0,AF11+AG11-MIN(Schulden!G15,AF11+AG11)),0)+IF(AND(Schulden!J16&lt;Schulden!J9,AJ11&gt;0),MAX(0,AJ11+AK11-MIN(Schulden!G16,AJ11+AK11)),0)+IF(AND(Schulden!J17&lt;Schulden!J9,AN11&gt;0),MAX(0,AN11+AO11-MIN(Schulden!G17,AN11+AO11)),0)+IF(AND(Schulden!J18&lt;Schulden!J9,AR11&gt;0),MAX(0,AR11+AS11-MIN(Schulden!G18,AR11+AS11)),0)+IF(AND(Schulden!J19&lt;Schulden!J9,AV11&gt;0),MAX(0,AV11+AW11-MIN(Schulden!G19,AV11+AW11)),0)+IF(AND(Schulden!J20&lt;Schulden!J9,AZ11&gt;0),MAX(0,AZ11+BA11-MIN(Schulden!G20,AZ11+BA11)),0)+IF(AND(Schulden!J21&lt;Schulden!J9,BD11&gt;0),MAX(0,BD11+BE11-MIN(Schulden!G21,BD11+BE11)),0)+IF(AND(Schulden!J22&lt;Schulden!J9,BH11&gt;0),MAX(0,BH11+BI11-MIN(Schulden!G22,BH11+BI11)),0))),MAX(0,H11+I11-MIN(Schulden!G9,H11+I11)))+SUMIFS(Sonderzahlungen!$D$8:$D$67,Sonderzahlungen!$G$8:$G$67,$B11,Sonderzahlungen!$E$8:$E$67,"Gezielte Schuld",Sonderzahlungen!$F$8:$F$67,Schulden!B9)))</f>
        <v/>
      </c>
      <c r="K11" s="24">
        <f>MAX(0,H11+I11-J11)</f>
        <v/>
      </c>
      <c r="L11" s="24">
        <f>O10</f>
        <v/>
      </c>
      <c r="M11" s="24">
        <f>IF(L11&lt;=0,0,L11*Schulden!F10/12)</f>
        <v/>
      </c>
      <c r="N11" s="24">
        <f>IF(L11&lt;=0,0,MIN(L11+M11,MIN(Schulden!G10,L11+M11)+MIN(MAX(0,Strategie!$C$9+SUMIFS(Sonderzahlungen!$D$8:$D$67,Sonderzahlungen!$G$8:$G$67,$B11,Sonderzahlungen!$E$8:$E$67,"Nach Strategie")-(IF(AND(Schulden!J8&lt;Schulden!J10,D11&gt;0),MAX(0,D11+E11-MIN(Schulden!G8,D11+E11)),0)+IF(AND(Schulden!J9&lt;Schulden!J10,H11&gt;0),MAX(0,H11+I11-MIN(Schulden!G9,H11+I11)),0)+IF(AND(Schulden!J10&lt;Schulden!J10,L11&gt;0),MAX(0,L11+M11-MIN(Schulden!G10,L11+M11)),0)+IF(AND(Schulden!J11&lt;Schulden!J10,P11&gt;0),MAX(0,P11+Q11-MIN(Schulden!G11,P11+Q11)),0)+IF(AND(Schulden!J12&lt;Schulden!J10,T11&gt;0),MAX(0,T11+U11-MIN(Schulden!G12,T11+U11)),0)+IF(AND(Schulden!J13&lt;Schulden!J10,X11&gt;0),MAX(0,X11+Y11-MIN(Schulden!G13,X11+Y11)),0)+IF(AND(Schulden!J14&lt;Schulden!J10,AB11&gt;0),MAX(0,AB11+AC11-MIN(Schulden!G14,AB11+AC11)),0)+IF(AND(Schulden!J15&lt;Schulden!J10,AF11&gt;0),MAX(0,AF11+AG11-MIN(Schulden!G15,AF11+AG11)),0)+IF(AND(Schulden!J16&lt;Schulden!J10,AJ11&gt;0),MAX(0,AJ11+AK11-MIN(Schulden!G16,AJ11+AK11)),0)+IF(AND(Schulden!J17&lt;Schulden!J10,AN11&gt;0),MAX(0,AN11+AO11-MIN(Schulden!G17,AN11+AO11)),0)+IF(AND(Schulden!J18&lt;Schulden!J10,AR11&gt;0),MAX(0,AR11+AS11-MIN(Schulden!G18,AR11+AS11)),0)+IF(AND(Schulden!J19&lt;Schulden!J10,AV11&gt;0),MAX(0,AV11+AW11-MIN(Schulden!G19,AV11+AW11)),0)+IF(AND(Schulden!J20&lt;Schulden!J10,AZ11&gt;0),MAX(0,AZ11+BA11-MIN(Schulden!G20,AZ11+BA11)),0)+IF(AND(Schulden!J21&lt;Schulden!J10,BD11&gt;0),MAX(0,BD11+BE11-MIN(Schulden!G21,BD11+BE11)),0)+IF(AND(Schulden!J22&lt;Schulden!J10,BH11&gt;0),MAX(0,BH11+BI11-MIN(Schulden!G22,BH11+BI11)),0))),MAX(0,L11+M11-MIN(Schulden!G10,L11+M11)))+SUMIFS(Sonderzahlungen!$D$8:$D$67,Sonderzahlungen!$G$8:$G$67,$B11,Sonderzahlungen!$E$8:$E$67,"Gezielte Schuld",Sonderzahlungen!$F$8:$F$67,Schulden!B10)))</f>
        <v/>
      </c>
      <c r="O11" s="24">
        <f>MAX(0,L11+M11-N11)</f>
        <v/>
      </c>
      <c r="P11" s="24">
        <f>S10</f>
        <v/>
      </c>
      <c r="Q11" s="24">
        <f>IF(P11&lt;=0,0,P11*Schulden!F11/12)</f>
        <v/>
      </c>
      <c r="R11" s="24">
        <f>IF(P11&lt;=0,0,MIN(P11+Q11,MIN(Schulden!G11,P11+Q11)+MIN(MAX(0,Strategie!$C$9+SUMIFS(Sonderzahlungen!$D$8:$D$67,Sonderzahlungen!$G$8:$G$67,$B11,Sonderzahlungen!$E$8:$E$67,"Nach Strategie")-(IF(AND(Schulden!J8&lt;Schulden!J11,D11&gt;0),MAX(0,D11+E11-MIN(Schulden!G8,D11+E11)),0)+IF(AND(Schulden!J9&lt;Schulden!J11,H11&gt;0),MAX(0,H11+I11-MIN(Schulden!G9,H11+I11)),0)+IF(AND(Schulden!J10&lt;Schulden!J11,L11&gt;0),MAX(0,L11+M11-MIN(Schulden!G10,L11+M11)),0)+IF(AND(Schulden!J11&lt;Schulden!J11,P11&gt;0),MAX(0,P11+Q11-MIN(Schulden!G11,P11+Q11)),0)+IF(AND(Schulden!J12&lt;Schulden!J11,T11&gt;0),MAX(0,T11+U11-MIN(Schulden!G12,T11+U11)),0)+IF(AND(Schulden!J13&lt;Schulden!J11,X11&gt;0),MAX(0,X11+Y11-MIN(Schulden!G13,X11+Y11)),0)+IF(AND(Schulden!J14&lt;Schulden!J11,AB11&gt;0),MAX(0,AB11+AC11-MIN(Schulden!G14,AB11+AC11)),0)+IF(AND(Schulden!J15&lt;Schulden!J11,AF11&gt;0),MAX(0,AF11+AG11-MIN(Schulden!G15,AF11+AG11)),0)+IF(AND(Schulden!J16&lt;Schulden!J11,AJ11&gt;0),MAX(0,AJ11+AK11-MIN(Schulden!G16,AJ11+AK11)),0)+IF(AND(Schulden!J17&lt;Schulden!J11,AN11&gt;0),MAX(0,AN11+AO11-MIN(Schulden!G17,AN11+AO11)),0)+IF(AND(Schulden!J18&lt;Schulden!J11,AR11&gt;0),MAX(0,AR11+AS11-MIN(Schulden!G18,AR11+AS11)),0)+IF(AND(Schulden!J19&lt;Schulden!J11,AV11&gt;0),MAX(0,AV11+AW11-MIN(Schulden!G19,AV11+AW11)),0)+IF(AND(Schulden!J20&lt;Schulden!J11,AZ11&gt;0),MAX(0,AZ11+BA11-MIN(Schulden!G20,AZ11+BA11)),0)+IF(AND(Schulden!J21&lt;Schulden!J11,BD11&gt;0),MAX(0,BD11+BE11-MIN(Schulden!G21,BD11+BE11)),0)+IF(AND(Schulden!J22&lt;Schulden!J11,BH11&gt;0),MAX(0,BH11+BI11-MIN(Schulden!G22,BH11+BI11)),0))),MAX(0,P11+Q11-MIN(Schulden!G11,P11+Q11)))+SUMIFS(Sonderzahlungen!$D$8:$D$67,Sonderzahlungen!$G$8:$G$67,$B11,Sonderzahlungen!$E$8:$E$67,"Gezielte Schuld",Sonderzahlungen!$F$8:$F$67,Schulden!B11)))</f>
        <v/>
      </c>
      <c r="S11" s="24">
        <f>MAX(0,P11+Q11-R11)</f>
        <v/>
      </c>
      <c r="T11" s="24">
        <f>W10</f>
        <v/>
      </c>
      <c r="U11" s="24">
        <f>IF(T11&lt;=0,0,T11*Schulden!F12/12)</f>
        <v/>
      </c>
      <c r="V11" s="24">
        <f>IF(T11&lt;=0,0,MIN(T11+U11,MIN(Schulden!G12,T11+U11)+MIN(MAX(0,Strategie!$C$9+SUMIFS(Sonderzahlungen!$D$8:$D$67,Sonderzahlungen!$G$8:$G$67,$B11,Sonderzahlungen!$E$8:$E$67,"Nach Strategie")-(IF(AND(Schulden!J8&lt;Schulden!J12,D11&gt;0),MAX(0,D11+E11-MIN(Schulden!G8,D11+E11)),0)+IF(AND(Schulden!J9&lt;Schulden!J12,H11&gt;0),MAX(0,H11+I11-MIN(Schulden!G9,H11+I11)),0)+IF(AND(Schulden!J10&lt;Schulden!J12,L11&gt;0),MAX(0,L11+M11-MIN(Schulden!G10,L11+M11)),0)+IF(AND(Schulden!J11&lt;Schulden!J12,P11&gt;0),MAX(0,P11+Q11-MIN(Schulden!G11,P11+Q11)),0)+IF(AND(Schulden!J12&lt;Schulden!J12,T11&gt;0),MAX(0,T11+U11-MIN(Schulden!G12,T11+U11)),0)+IF(AND(Schulden!J13&lt;Schulden!J12,X11&gt;0),MAX(0,X11+Y11-MIN(Schulden!G13,X11+Y11)),0)+IF(AND(Schulden!J14&lt;Schulden!J12,AB11&gt;0),MAX(0,AB11+AC11-MIN(Schulden!G14,AB11+AC11)),0)+IF(AND(Schulden!J15&lt;Schulden!J12,AF11&gt;0),MAX(0,AF11+AG11-MIN(Schulden!G15,AF11+AG11)),0)+IF(AND(Schulden!J16&lt;Schulden!J12,AJ11&gt;0),MAX(0,AJ11+AK11-MIN(Schulden!G16,AJ11+AK11)),0)+IF(AND(Schulden!J17&lt;Schulden!J12,AN11&gt;0),MAX(0,AN11+AO11-MIN(Schulden!G17,AN11+AO11)),0)+IF(AND(Schulden!J18&lt;Schulden!J12,AR11&gt;0),MAX(0,AR11+AS11-MIN(Schulden!G18,AR11+AS11)),0)+IF(AND(Schulden!J19&lt;Schulden!J12,AV11&gt;0),MAX(0,AV11+AW11-MIN(Schulden!G19,AV11+AW11)),0)+IF(AND(Schulden!J20&lt;Schulden!J12,AZ11&gt;0),MAX(0,AZ11+BA11-MIN(Schulden!G20,AZ11+BA11)),0)+IF(AND(Schulden!J21&lt;Schulden!J12,BD11&gt;0),MAX(0,BD11+BE11-MIN(Schulden!G21,BD11+BE11)),0)+IF(AND(Schulden!J22&lt;Schulden!J12,BH11&gt;0),MAX(0,BH11+BI11-MIN(Schulden!G22,BH11+BI11)),0))),MAX(0,T11+U11-MIN(Schulden!G12,T11+U11)))+SUMIFS(Sonderzahlungen!$D$8:$D$67,Sonderzahlungen!$G$8:$G$67,$B11,Sonderzahlungen!$E$8:$E$67,"Gezielte Schuld",Sonderzahlungen!$F$8:$F$67,Schulden!B12)))</f>
        <v/>
      </c>
      <c r="W11" s="24">
        <f>MAX(0,T11+U11-V11)</f>
        <v/>
      </c>
      <c r="X11" s="24">
        <f>AA10</f>
        <v/>
      </c>
      <c r="Y11" s="24">
        <f>IF(X11&lt;=0,0,X11*Schulden!F13/12)</f>
        <v/>
      </c>
      <c r="Z11" s="24">
        <f>IF(X11&lt;=0,0,MIN(X11+Y11,MIN(Schulden!G13,X11+Y11)+MIN(MAX(0,Strategie!$C$9+SUMIFS(Sonderzahlungen!$D$8:$D$67,Sonderzahlungen!$G$8:$G$67,$B11,Sonderzahlungen!$E$8:$E$67,"Nach Strategie")-(IF(AND(Schulden!J8&lt;Schulden!J13,D11&gt;0),MAX(0,D11+E11-MIN(Schulden!G8,D11+E11)),0)+IF(AND(Schulden!J9&lt;Schulden!J13,H11&gt;0),MAX(0,H11+I11-MIN(Schulden!G9,H11+I11)),0)+IF(AND(Schulden!J10&lt;Schulden!J13,L11&gt;0),MAX(0,L11+M11-MIN(Schulden!G10,L11+M11)),0)+IF(AND(Schulden!J11&lt;Schulden!J13,P11&gt;0),MAX(0,P11+Q11-MIN(Schulden!G11,P11+Q11)),0)+IF(AND(Schulden!J12&lt;Schulden!J13,T11&gt;0),MAX(0,T11+U11-MIN(Schulden!G12,T11+U11)),0)+IF(AND(Schulden!J13&lt;Schulden!J13,X11&gt;0),MAX(0,X11+Y11-MIN(Schulden!G13,X11+Y11)),0)+IF(AND(Schulden!J14&lt;Schulden!J13,AB11&gt;0),MAX(0,AB11+AC11-MIN(Schulden!G14,AB11+AC11)),0)+IF(AND(Schulden!J15&lt;Schulden!J13,AF11&gt;0),MAX(0,AF11+AG11-MIN(Schulden!G15,AF11+AG11)),0)+IF(AND(Schulden!J16&lt;Schulden!J13,AJ11&gt;0),MAX(0,AJ11+AK11-MIN(Schulden!G16,AJ11+AK11)),0)+IF(AND(Schulden!J17&lt;Schulden!J13,AN11&gt;0),MAX(0,AN11+AO11-MIN(Schulden!G17,AN11+AO11)),0)+IF(AND(Schulden!J18&lt;Schulden!J13,AR11&gt;0),MAX(0,AR11+AS11-MIN(Schulden!G18,AR11+AS11)),0)+IF(AND(Schulden!J19&lt;Schulden!J13,AV11&gt;0),MAX(0,AV11+AW11-MIN(Schulden!G19,AV11+AW11)),0)+IF(AND(Schulden!J20&lt;Schulden!J13,AZ11&gt;0),MAX(0,AZ11+BA11-MIN(Schulden!G20,AZ11+BA11)),0)+IF(AND(Schulden!J21&lt;Schulden!J13,BD11&gt;0),MAX(0,BD11+BE11-MIN(Schulden!G21,BD11+BE11)),0)+IF(AND(Schulden!J22&lt;Schulden!J13,BH11&gt;0),MAX(0,BH11+BI11-MIN(Schulden!G22,BH11+BI11)),0))),MAX(0,X11+Y11-MIN(Schulden!G13,X11+Y11)))+SUMIFS(Sonderzahlungen!$D$8:$D$67,Sonderzahlungen!$G$8:$G$67,$B11,Sonderzahlungen!$E$8:$E$67,"Gezielte Schuld",Sonderzahlungen!$F$8:$F$67,Schulden!B13)))</f>
        <v/>
      </c>
      <c r="AA11" s="24">
        <f>MAX(0,X11+Y11-Z11)</f>
        <v/>
      </c>
      <c r="AB11" s="24">
        <f>AE10</f>
        <v/>
      </c>
      <c r="AC11" s="24">
        <f>IF(AB11&lt;=0,0,AB11*Schulden!F14/12)</f>
        <v/>
      </c>
      <c r="AD11" s="24">
        <f>IF(AB11&lt;=0,0,MIN(AB11+AC11,MIN(Schulden!G14,AB11+AC11)+MIN(MAX(0,Strategie!$C$9+SUMIFS(Sonderzahlungen!$D$8:$D$67,Sonderzahlungen!$G$8:$G$67,$B11,Sonderzahlungen!$E$8:$E$67,"Nach Strategie")-(IF(AND(Schulden!J8&lt;Schulden!J14,D11&gt;0),MAX(0,D11+E11-MIN(Schulden!G8,D11+E11)),0)+IF(AND(Schulden!J9&lt;Schulden!J14,H11&gt;0),MAX(0,H11+I11-MIN(Schulden!G9,H11+I11)),0)+IF(AND(Schulden!J10&lt;Schulden!J14,L11&gt;0),MAX(0,L11+M11-MIN(Schulden!G10,L11+M11)),0)+IF(AND(Schulden!J11&lt;Schulden!J14,P11&gt;0),MAX(0,P11+Q11-MIN(Schulden!G11,P11+Q11)),0)+IF(AND(Schulden!J12&lt;Schulden!J14,T11&gt;0),MAX(0,T11+U11-MIN(Schulden!G12,T11+U11)),0)+IF(AND(Schulden!J13&lt;Schulden!J14,X11&gt;0),MAX(0,X11+Y11-MIN(Schulden!G13,X11+Y11)),0)+IF(AND(Schulden!J14&lt;Schulden!J14,AB11&gt;0),MAX(0,AB11+AC11-MIN(Schulden!G14,AB11+AC11)),0)+IF(AND(Schulden!J15&lt;Schulden!J14,AF11&gt;0),MAX(0,AF11+AG11-MIN(Schulden!G15,AF11+AG11)),0)+IF(AND(Schulden!J16&lt;Schulden!J14,AJ11&gt;0),MAX(0,AJ11+AK11-MIN(Schulden!G16,AJ11+AK11)),0)+IF(AND(Schulden!J17&lt;Schulden!J14,AN11&gt;0),MAX(0,AN11+AO11-MIN(Schulden!G17,AN11+AO11)),0)+IF(AND(Schulden!J18&lt;Schulden!J14,AR11&gt;0),MAX(0,AR11+AS11-MIN(Schulden!G18,AR11+AS11)),0)+IF(AND(Schulden!J19&lt;Schulden!J14,AV11&gt;0),MAX(0,AV11+AW11-MIN(Schulden!G19,AV11+AW11)),0)+IF(AND(Schulden!J20&lt;Schulden!J14,AZ11&gt;0),MAX(0,AZ11+BA11-MIN(Schulden!G20,AZ11+BA11)),0)+IF(AND(Schulden!J21&lt;Schulden!J14,BD11&gt;0),MAX(0,BD11+BE11-MIN(Schulden!G21,BD11+BE11)),0)+IF(AND(Schulden!J22&lt;Schulden!J14,BH11&gt;0),MAX(0,BH11+BI11-MIN(Schulden!G22,BH11+BI11)),0))),MAX(0,AB11+AC11-MIN(Schulden!G14,AB11+AC11)))+SUMIFS(Sonderzahlungen!$D$8:$D$67,Sonderzahlungen!$G$8:$G$67,$B11,Sonderzahlungen!$E$8:$E$67,"Gezielte Schuld",Sonderzahlungen!$F$8:$F$67,Schulden!B14)))</f>
        <v/>
      </c>
      <c r="AE11" s="24">
        <f>MAX(0,AB11+AC11-AD11)</f>
        <v/>
      </c>
      <c r="AF11" s="24">
        <f>AI10</f>
        <v/>
      </c>
      <c r="AG11" s="24">
        <f>IF(AF11&lt;=0,0,AF11*Schulden!F15/12)</f>
        <v/>
      </c>
      <c r="AH11" s="24">
        <f>IF(AF11&lt;=0,0,MIN(AF11+AG11,MIN(Schulden!G15,AF11+AG11)+MIN(MAX(0,Strategie!$C$9+SUMIFS(Sonderzahlungen!$D$8:$D$67,Sonderzahlungen!$G$8:$G$67,$B11,Sonderzahlungen!$E$8:$E$67,"Nach Strategie")-(IF(AND(Schulden!J8&lt;Schulden!J15,D11&gt;0),MAX(0,D11+E11-MIN(Schulden!G8,D11+E11)),0)+IF(AND(Schulden!J9&lt;Schulden!J15,H11&gt;0),MAX(0,H11+I11-MIN(Schulden!G9,H11+I11)),0)+IF(AND(Schulden!J10&lt;Schulden!J15,L11&gt;0),MAX(0,L11+M11-MIN(Schulden!G10,L11+M11)),0)+IF(AND(Schulden!J11&lt;Schulden!J15,P11&gt;0),MAX(0,P11+Q11-MIN(Schulden!G11,P11+Q11)),0)+IF(AND(Schulden!J12&lt;Schulden!J15,T11&gt;0),MAX(0,T11+U11-MIN(Schulden!G12,T11+U11)),0)+IF(AND(Schulden!J13&lt;Schulden!J15,X11&gt;0),MAX(0,X11+Y11-MIN(Schulden!G13,X11+Y11)),0)+IF(AND(Schulden!J14&lt;Schulden!J15,AB11&gt;0),MAX(0,AB11+AC11-MIN(Schulden!G14,AB11+AC11)),0)+IF(AND(Schulden!J15&lt;Schulden!J15,AF11&gt;0),MAX(0,AF11+AG11-MIN(Schulden!G15,AF11+AG11)),0)+IF(AND(Schulden!J16&lt;Schulden!J15,AJ11&gt;0),MAX(0,AJ11+AK11-MIN(Schulden!G16,AJ11+AK11)),0)+IF(AND(Schulden!J17&lt;Schulden!J15,AN11&gt;0),MAX(0,AN11+AO11-MIN(Schulden!G17,AN11+AO11)),0)+IF(AND(Schulden!J18&lt;Schulden!J15,AR11&gt;0),MAX(0,AR11+AS11-MIN(Schulden!G18,AR11+AS11)),0)+IF(AND(Schulden!J19&lt;Schulden!J15,AV11&gt;0),MAX(0,AV11+AW11-MIN(Schulden!G19,AV11+AW11)),0)+IF(AND(Schulden!J20&lt;Schulden!J15,AZ11&gt;0),MAX(0,AZ11+BA11-MIN(Schulden!G20,AZ11+BA11)),0)+IF(AND(Schulden!J21&lt;Schulden!J15,BD11&gt;0),MAX(0,BD11+BE11-MIN(Schulden!G21,BD11+BE11)),0)+IF(AND(Schulden!J22&lt;Schulden!J15,BH11&gt;0),MAX(0,BH11+BI11-MIN(Schulden!G22,BH11+BI11)),0))),MAX(0,AF11+AG11-MIN(Schulden!G15,AF11+AG11)))+SUMIFS(Sonderzahlungen!$D$8:$D$67,Sonderzahlungen!$G$8:$G$67,$B11,Sonderzahlungen!$E$8:$E$67,"Gezielte Schuld",Sonderzahlungen!$F$8:$F$67,Schulden!B15)))</f>
        <v/>
      </c>
      <c r="AI11" s="24">
        <f>MAX(0,AF11+AG11-AH11)</f>
        <v/>
      </c>
      <c r="AJ11" s="24">
        <f>AM10</f>
        <v/>
      </c>
      <c r="AK11" s="24">
        <f>IF(AJ11&lt;=0,0,AJ11*Schulden!F16/12)</f>
        <v/>
      </c>
      <c r="AL11" s="24">
        <f>IF(AJ11&lt;=0,0,MIN(AJ11+AK11,MIN(Schulden!G16,AJ11+AK11)+MIN(MAX(0,Strategie!$C$9+SUMIFS(Sonderzahlungen!$D$8:$D$67,Sonderzahlungen!$G$8:$G$67,$B11,Sonderzahlungen!$E$8:$E$67,"Nach Strategie")-(IF(AND(Schulden!J8&lt;Schulden!J16,D11&gt;0),MAX(0,D11+E11-MIN(Schulden!G8,D11+E11)),0)+IF(AND(Schulden!J9&lt;Schulden!J16,H11&gt;0),MAX(0,H11+I11-MIN(Schulden!G9,H11+I11)),0)+IF(AND(Schulden!J10&lt;Schulden!J16,L11&gt;0),MAX(0,L11+M11-MIN(Schulden!G10,L11+M11)),0)+IF(AND(Schulden!J11&lt;Schulden!J16,P11&gt;0),MAX(0,P11+Q11-MIN(Schulden!G11,P11+Q11)),0)+IF(AND(Schulden!J12&lt;Schulden!J16,T11&gt;0),MAX(0,T11+U11-MIN(Schulden!G12,T11+U11)),0)+IF(AND(Schulden!J13&lt;Schulden!J16,X11&gt;0),MAX(0,X11+Y11-MIN(Schulden!G13,X11+Y11)),0)+IF(AND(Schulden!J14&lt;Schulden!J16,AB11&gt;0),MAX(0,AB11+AC11-MIN(Schulden!G14,AB11+AC11)),0)+IF(AND(Schulden!J15&lt;Schulden!J16,AF11&gt;0),MAX(0,AF11+AG11-MIN(Schulden!G15,AF11+AG11)),0)+IF(AND(Schulden!J16&lt;Schulden!J16,AJ11&gt;0),MAX(0,AJ11+AK11-MIN(Schulden!G16,AJ11+AK11)),0)+IF(AND(Schulden!J17&lt;Schulden!J16,AN11&gt;0),MAX(0,AN11+AO11-MIN(Schulden!G17,AN11+AO11)),0)+IF(AND(Schulden!J18&lt;Schulden!J16,AR11&gt;0),MAX(0,AR11+AS11-MIN(Schulden!G18,AR11+AS11)),0)+IF(AND(Schulden!J19&lt;Schulden!J16,AV11&gt;0),MAX(0,AV11+AW11-MIN(Schulden!G19,AV11+AW11)),0)+IF(AND(Schulden!J20&lt;Schulden!J16,AZ11&gt;0),MAX(0,AZ11+BA11-MIN(Schulden!G20,AZ11+BA11)),0)+IF(AND(Schulden!J21&lt;Schulden!J16,BD11&gt;0),MAX(0,BD11+BE11-MIN(Schulden!G21,BD11+BE11)),0)+IF(AND(Schulden!J22&lt;Schulden!J16,BH11&gt;0),MAX(0,BH11+BI11-MIN(Schulden!G22,BH11+BI11)),0))),MAX(0,AJ11+AK11-MIN(Schulden!G16,AJ11+AK11)))+SUMIFS(Sonderzahlungen!$D$8:$D$67,Sonderzahlungen!$G$8:$G$67,$B11,Sonderzahlungen!$E$8:$E$67,"Gezielte Schuld",Sonderzahlungen!$F$8:$F$67,Schulden!B16)))</f>
        <v/>
      </c>
      <c r="AM11" s="24">
        <f>MAX(0,AJ11+AK11-AL11)</f>
        <v/>
      </c>
      <c r="AN11" s="24">
        <f>AQ10</f>
        <v/>
      </c>
      <c r="AO11" s="24">
        <f>IF(AN11&lt;=0,0,AN11*Schulden!F17/12)</f>
        <v/>
      </c>
      <c r="AP11" s="24">
        <f>IF(AN11&lt;=0,0,MIN(AN11+AO11,MIN(Schulden!G17,AN11+AO11)+MIN(MAX(0,Strategie!$C$9+SUMIFS(Sonderzahlungen!$D$8:$D$67,Sonderzahlungen!$G$8:$G$67,$B11,Sonderzahlungen!$E$8:$E$67,"Nach Strategie")-(IF(AND(Schulden!J8&lt;Schulden!J17,D11&gt;0),MAX(0,D11+E11-MIN(Schulden!G8,D11+E11)),0)+IF(AND(Schulden!J9&lt;Schulden!J17,H11&gt;0),MAX(0,H11+I11-MIN(Schulden!G9,H11+I11)),0)+IF(AND(Schulden!J10&lt;Schulden!J17,L11&gt;0),MAX(0,L11+M11-MIN(Schulden!G10,L11+M11)),0)+IF(AND(Schulden!J11&lt;Schulden!J17,P11&gt;0),MAX(0,P11+Q11-MIN(Schulden!G11,P11+Q11)),0)+IF(AND(Schulden!J12&lt;Schulden!J17,T11&gt;0),MAX(0,T11+U11-MIN(Schulden!G12,T11+U11)),0)+IF(AND(Schulden!J13&lt;Schulden!J17,X11&gt;0),MAX(0,X11+Y11-MIN(Schulden!G13,X11+Y11)),0)+IF(AND(Schulden!J14&lt;Schulden!J17,AB11&gt;0),MAX(0,AB11+AC11-MIN(Schulden!G14,AB11+AC11)),0)+IF(AND(Schulden!J15&lt;Schulden!J17,AF11&gt;0),MAX(0,AF11+AG11-MIN(Schulden!G15,AF11+AG11)),0)+IF(AND(Schulden!J16&lt;Schulden!J17,AJ11&gt;0),MAX(0,AJ11+AK11-MIN(Schulden!G16,AJ11+AK11)),0)+IF(AND(Schulden!J17&lt;Schulden!J17,AN11&gt;0),MAX(0,AN11+AO11-MIN(Schulden!G17,AN11+AO11)),0)+IF(AND(Schulden!J18&lt;Schulden!J17,AR11&gt;0),MAX(0,AR11+AS11-MIN(Schulden!G18,AR11+AS11)),0)+IF(AND(Schulden!J19&lt;Schulden!J17,AV11&gt;0),MAX(0,AV11+AW11-MIN(Schulden!G19,AV11+AW11)),0)+IF(AND(Schulden!J20&lt;Schulden!J17,AZ11&gt;0),MAX(0,AZ11+BA11-MIN(Schulden!G20,AZ11+BA11)),0)+IF(AND(Schulden!J21&lt;Schulden!J17,BD11&gt;0),MAX(0,BD11+BE11-MIN(Schulden!G21,BD11+BE11)),0)+IF(AND(Schulden!J22&lt;Schulden!J17,BH11&gt;0),MAX(0,BH11+BI11-MIN(Schulden!G22,BH11+BI11)),0))),MAX(0,AN11+AO11-MIN(Schulden!G17,AN11+AO11)))+SUMIFS(Sonderzahlungen!$D$8:$D$67,Sonderzahlungen!$G$8:$G$67,$B11,Sonderzahlungen!$E$8:$E$67,"Gezielte Schuld",Sonderzahlungen!$F$8:$F$67,Schulden!B17)))</f>
        <v/>
      </c>
      <c r="AQ11" s="24">
        <f>MAX(0,AN11+AO11-AP11)</f>
        <v/>
      </c>
      <c r="AR11" s="24">
        <f>AU10</f>
        <v/>
      </c>
      <c r="AS11" s="24">
        <f>IF(AR11&lt;=0,0,AR11*Schulden!F18/12)</f>
        <v/>
      </c>
      <c r="AT11" s="24">
        <f>IF(AR11&lt;=0,0,MIN(AR11+AS11,MIN(Schulden!G18,AR11+AS11)+MIN(MAX(0,Strategie!$C$9+SUMIFS(Sonderzahlungen!$D$8:$D$67,Sonderzahlungen!$G$8:$G$67,$B11,Sonderzahlungen!$E$8:$E$67,"Nach Strategie")-(IF(AND(Schulden!J8&lt;Schulden!J18,D11&gt;0),MAX(0,D11+E11-MIN(Schulden!G8,D11+E11)),0)+IF(AND(Schulden!J9&lt;Schulden!J18,H11&gt;0),MAX(0,H11+I11-MIN(Schulden!G9,H11+I11)),0)+IF(AND(Schulden!J10&lt;Schulden!J18,L11&gt;0),MAX(0,L11+M11-MIN(Schulden!G10,L11+M11)),0)+IF(AND(Schulden!J11&lt;Schulden!J18,P11&gt;0),MAX(0,P11+Q11-MIN(Schulden!G11,P11+Q11)),0)+IF(AND(Schulden!J12&lt;Schulden!J18,T11&gt;0),MAX(0,T11+U11-MIN(Schulden!G12,T11+U11)),0)+IF(AND(Schulden!J13&lt;Schulden!J18,X11&gt;0),MAX(0,X11+Y11-MIN(Schulden!G13,X11+Y11)),0)+IF(AND(Schulden!J14&lt;Schulden!J18,AB11&gt;0),MAX(0,AB11+AC11-MIN(Schulden!G14,AB11+AC11)),0)+IF(AND(Schulden!J15&lt;Schulden!J18,AF11&gt;0),MAX(0,AF11+AG11-MIN(Schulden!G15,AF11+AG11)),0)+IF(AND(Schulden!J16&lt;Schulden!J18,AJ11&gt;0),MAX(0,AJ11+AK11-MIN(Schulden!G16,AJ11+AK11)),0)+IF(AND(Schulden!J17&lt;Schulden!J18,AN11&gt;0),MAX(0,AN11+AO11-MIN(Schulden!G17,AN11+AO11)),0)+IF(AND(Schulden!J18&lt;Schulden!J18,AR11&gt;0),MAX(0,AR11+AS11-MIN(Schulden!G18,AR11+AS11)),0)+IF(AND(Schulden!J19&lt;Schulden!J18,AV11&gt;0),MAX(0,AV11+AW11-MIN(Schulden!G19,AV11+AW11)),0)+IF(AND(Schulden!J20&lt;Schulden!J18,AZ11&gt;0),MAX(0,AZ11+BA11-MIN(Schulden!G20,AZ11+BA11)),0)+IF(AND(Schulden!J21&lt;Schulden!J18,BD11&gt;0),MAX(0,BD11+BE11-MIN(Schulden!G21,BD11+BE11)),0)+IF(AND(Schulden!J22&lt;Schulden!J18,BH11&gt;0),MAX(0,BH11+BI11-MIN(Schulden!G22,BH11+BI11)),0))),MAX(0,AR11+AS11-MIN(Schulden!G18,AR11+AS11)))+SUMIFS(Sonderzahlungen!$D$8:$D$67,Sonderzahlungen!$G$8:$G$67,$B11,Sonderzahlungen!$E$8:$E$67,"Gezielte Schuld",Sonderzahlungen!$F$8:$F$67,Schulden!B18)))</f>
        <v/>
      </c>
      <c r="AU11" s="24">
        <f>MAX(0,AR11+AS11-AT11)</f>
        <v/>
      </c>
      <c r="AV11" s="24">
        <f>AY10</f>
        <v/>
      </c>
      <c r="AW11" s="24">
        <f>IF(AV11&lt;=0,0,AV11*Schulden!F19/12)</f>
        <v/>
      </c>
      <c r="AX11" s="24">
        <f>IF(AV11&lt;=0,0,MIN(AV11+AW11,MIN(Schulden!G19,AV11+AW11)+MIN(MAX(0,Strategie!$C$9+SUMIFS(Sonderzahlungen!$D$8:$D$67,Sonderzahlungen!$G$8:$G$67,$B11,Sonderzahlungen!$E$8:$E$67,"Nach Strategie")-(IF(AND(Schulden!J8&lt;Schulden!J19,D11&gt;0),MAX(0,D11+E11-MIN(Schulden!G8,D11+E11)),0)+IF(AND(Schulden!J9&lt;Schulden!J19,H11&gt;0),MAX(0,H11+I11-MIN(Schulden!G9,H11+I11)),0)+IF(AND(Schulden!J10&lt;Schulden!J19,L11&gt;0),MAX(0,L11+M11-MIN(Schulden!G10,L11+M11)),0)+IF(AND(Schulden!J11&lt;Schulden!J19,P11&gt;0),MAX(0,P11+Q11-MIN(Schulden!G11,P11+Q11)),0)+IF(AND(Schulden!J12&lt;Schulden!J19,T11&gt;0),MAX(0,T11+U11-MIN(Schulden!G12,T11+U11)),0)+IF(AND(Schulden!J13&lt;Schulden!J19,X11&gt;0),MAX(0,X11+Y11-MIN(Schulden!G13,X11+Y11)),0)+IF(AND(Schulden!J14&lt;Schulden!J19,AB11&gt;0),MAX(0,AB11+AC11-MIN(Schulden!G14,AB11+AC11)),0)+IF(AND(Schulden!J15&lt;Schulden!J19,AF11&gt;0),MAX(0,AF11+AG11-MIN(Schulden!G15,AF11+AG11)),0)+IF(AND(Schulden!J16&lt;Schulden!J19,AJ11&gt;0),MAX(0,AJ11+AK11-MIN(Schulden!G16,AJ11+AK11)),0)+IF(AND(Schulden!J17&lt;Schulden!J19,AN11&gt;0),MAX(0,AN11+AO11-MIN(Schulden!G17,AN11+AO11)),0)+IF(AND(Schulden!J18&lt;Schulden!J19,AR11&gt;0),MAX(0,AR11+AS11-MIN(Schulden!G18,AR11+AS11)),0)+IF(AND(Schulden!J19&lt;Schulden!J19,AV11&gt;0),MAX(0,AV11+AW11-MIN(Schulden!G19,AV11+AW11)),0)+IF(AND(Schulden!J20&lt;Schulden!J19,AZ11&gt;0),MAX(0,AZ11+BA11-MIN(Schulden!G20,AZ11+BA11)),0)+IF(AND(Schulden!J21&lt;Schulden!J19,BD11&gt;0),MAX(0,BD11+BE11-MIN(Schulden!G21,BD11+BE11)),0)+IF(AND(Schulden!J22&lt;Schulden!J19,BH11&gt;0),MAX(0,BH11+BI11-MIN(Schulden!G22,BH11+BI11)),0))),MAX(0,AV11+AW11-MIN(Schulden!G19,AV11+AW11)))+SUMIFS(Sonderzahlungen!$D$8:$D$67,Sonderzahlungen!$G$8:$G$67,$B11,Sonderzahlungen!$E$8:$E$67,"Gezielte Schuld",Sonderzahlungen!$F$8:$F$67,Schulden!B19)))</f>
        <v/>
      </c>
      <c r="AY11" s="24">
        <f>MAX(0,AV11+AW11-AX11)</f>
        <v/>
      </c>
      <c r="AZ11" s="24">
        <f>BC10</f>
        <v/>
      </c>
      <c r="BA11" s="24">
        <f>IF(AZ11&lt;=0,0,AZ11*Schulden!F20/12)</f>
        <v/>
      </c>
      <c r="BB11" s="24">
        <f>IF(AZ11&lt;=0,0,MIN(AZ11+BA11,MIN(Schulden!G20,AZ11+BA11)+MIN(MAX(0,Strategie!$C$9+SUMIFS(Sonderzahlungen!$D$8:$D$67,Sonderzahlungen!$G$8:$G$67,$B11,Sonderzahlungen!$E$8:$E$67,"Nach Strategie")-(IF(AND(Schulden!J8&lt;Schulden!J20,D11&gt;0),MAX(0,D11+E11-MIN(Schulden!G8,D11+E11)),0)+IF(AND(Schulden!J9&lt;Schulden!J20,H11&gt;0),MAX(0,H11+I11-MIN(Schulden!G9,H11+I11)),0)+IF(AND(Schulden!J10&lt;Schulden!J20,L11&gt;0),MAX(0,L11+M11-MIN(Schulden!G10,L11+M11)),0)+IF(AND(Schulden!J11&lt;Schulden!J20,P11&gt;0),MAX(0,P11+Q11-MIN(Schulden!G11,P11+Q11)),0)+IF(AND(Schulden!J12&lt;Schulden!J20,T11&gt;0),MAX(0,T11+U11-MIN(Schulden!G12,T11+U11)),0)+IF(AND(Schulden!J13&lt;Schulden!J20,X11&gt;0),MAX(0,X11+Y11-MIN(Schulden!G13,X11+Y11)),0)+IF(AND(Schulden!J14&lt;Schulden!J20,AB11&gt;0),MAX(0,AB11+AC11-MIN(Schulden!G14,AB11+AC11)),0)+IF(AND(Schulden!J15&lt;Schulden!J20,AF11&gt;0),MAX(0,AF11+AG11-MIN(Schulden!G15,AF11+AG11)),0)+IF(AND(Schulden!J16&lt;Schulden!J20,AJ11&gt;0),MAX(0,AJ11+AK11-MIN(Schulden!G16,AJ11+AK11)),0)+IF(AND(Schulden!J17&lt;Schulden!J20,AN11&gt;0),MAX(0,AN11+AO11-MIN(Schulden!G17,AN11+AO11)),0)+IF(AND(Schulden!J18&lt;Schulden!J20,AR11&gt;0),MAX(0,AR11+AS11-MIN(Schulden!G18,AR11+AS11)),0)+IF(AND(Schulden!J19&lt;Schulden!J20,AV11&gt;0),MAX(0,AV11+AW11-MIN(Schulden!G19,AV11+AW11)),0)+IF(AND(Schulden!J20&lt;Schulden!J20,AZ11&gt;0),MAX(0,AZ11+BA11-MIN(Schulden!G20,AZ11+BA11)),0)+IF(AND(Schulden!J21&lt;Schulden!J20,BD11&gt;0),MAX(0,BD11+BE11-MIN(Schulden!G21,BD11+BE11)),0)+IF(AND(Schulden!J22&lt;Schulden!J20,BH11&gt;0),MAX(0,BH11+BI11-MIN(Schulden!G22,BH11+BI11)),0))),MAX(0,AZ11+BA11-MIN(Schulden!G20,AZ11+BA11)))+SUMIFS(Sonderzahlungen!$D$8:$D$67,Sonderzahlungen!$G$8:$G$67,$B11,Sonderzahlungen!$E$8:$E$67,"Gezielte Schuld",Sonderzahlungen!$F$8:$F$67,Schulden!B20)))</f>
        <v/>
      </c>
      <c r="BC11" s="24">
        <f>MAX(0,AZ11+BA11-BB11)</f>
        <v/>
      </c>
      <c r="BD11" s="24">
        <f>BG10</f>
        <v/>
      </c>
      <c r="BE11" s="24">
        <f>IF(BD11&lt;=0,0,BD11*Schulden!F21/12)</f>
        <v/>
      </c>
      <c r="BF11" s="24">
        <f>IF(BD11&lt;=0,0,MIN(BD11+BE11,MIN(Schulden!G21,BD11+BE11)+MIN(MAX(0,Strategie!$C$9+SUMIFS(Sonderzahlungen!$D$8:$D$67,Sonderzahlungen!$G$8:$G$67,$B11,Sonderzahlungen!$E$8:$E$67,"Nach Strategie")-(IF(AND(Schulden!J8&lt;Schulden!J21,D11&gt;0),MAX(0,D11+E11-MIN(Schulden!G8,D11+E11)),0)+IF(AND(Schulden!J9&lt;Schulden!J21,H11&gt;0),MAX(0,H11+I11-MIN(Schulden!G9,H11+I11)),0)+IF(AND(Schulden!J10&lt;Schulden!J21,L11&gt;0),MAX(0,L11+M11-MIN(Schulden!G10,L11+M11)),0)+IF(AND(Schulden!J11&lt;Schulden!J21,P11&gt;0),MAX(0,P11+Q11-MIN(Schulden!G11,P11+Q11)),0)+IF(AND(Schulden!J12&lt;Schulden!J21,T11&gt;0),MAX(0,T11+U11-MIN(Schulden!G12,T11+U11)),0)+IF(AND(Schulden!J13&lt;Schulden!J21,X11&gt;0),MAX(0,X11+Y11-MIN(Schulden!G13,X11+Y11)),0)+IF(AND(Schulden!J14&lt;Schulden!J21,AB11&gt;0),MAX(0,AB11+AC11-MIN(Schulden!G14,AB11+AC11)),0)+IF(AND(Schulden!J15&lt;Schulden!J21,AF11&gt;0),MAX(0,AF11+AG11-MIN(Schulden!G15,AF11+AG11)),0)+IF(AND(Schulden!J16&lt;Schulden!J21,AJ11&gt;0),MAX(0,AJ11+AK11-MIN(Schulden!G16,AJ11+AK11)),0)+IF(AND(Schulden!J17&lt;Schulden!J21,AN11&gt;0),MAX(0,AN11+AO11-MIN(Schulden!G17,AN11+AO11)),0)+IF(AND(Schulden!J18&lt;Schulden!J21,AR11&gt;0),MAX(0,AR11+AS11-MIN(Schulden!G18,AR11+AS11)),0)+IF(AND(Schulden!J19&lt;Schulden!J21,AV11&gt;0),MAX(0,AV11+AW11-MIN(Schulden!G19,AV11+AW11)),0)+IF(AND(Schulden!J20&lt;Schulden!J21,AZ11&gt;0),MAX(0,AZ11+BA11-MIN(Schulden!G20,AZ11+BA11)),0)+IF(AND(Schulden!J21&lt;Schulden!J21,BD11&gt;0),MAX(0,BD11+BE11-MIN(Schulden!G21,BD11+BE11)),0)+IF(AND(Schulden!J22&lt;Schulden!J21,BH11&gt;0),MAX(0,BH11+BI11-MIN(Schulden!G22,BH11+BI11)),0))),MAX(0,BD11+BE11-MIN(Schulden!G21,BD11+BE11)))+SUMIFS(Sonderzahlungen!$D$8:$D$67,Sonderzahlungen!$G$8:$G$67,$B11,Sonderzahlungen!$E$8:$E$67,"Gezielte Schuld",Sonderzahlungen!$F$8:$F$67,Schulden!B21)))</f>
        <v/>
      </c>
      <c r="BG11" s="24">
        <f>MAX(0,BD11+BE11-BF11)</f>
        <v/>
      </c>
      <c r="BH11" s="24">
        <f>BK10</f>
        <v/>
      </c>
      <c r="BI11" s="24">
        <f>IF(BH11&lt;=0,0,BH11*Schulden!F22/12)</f>
        <v/>
      </c>
      <c r="BJ11" s="24">
        <f>IF(BH11&lt;=0,0,MIN(BH11+BI11,MIN(Schulden!G22,BH11+BI11)+MIN(MAX(0,Strategie!$C$9+SUMIFS(Sonderzahlungen!$D$8:$D$67,Sonderzahlungen!$G$8:$G$67,$B11,Sonderzahlungen!$E$8:$E$67,"Nach Strategie")-(IF(AND(Schulden!J8&lt;Schulden!J22,D11&gt;0),MAX(0,D11+E11-MIN(Schulden!G8,D11+E11)),0)+IF(AND(Schulden!J9&lt;Schulden!J22,H11&gt;0),MAX(0,H11+I11-MIN(Schulden!G9,H11+I11)),0)+IF(AND(Schulden!J10&lt;Schulden!J22,L11&gt;0),MAX(0,L11+M11-MIN(Schulden!G10,L11+M11)),0)+IF(AND(Schulden!J11&lt;Schulden!J22,P11&gt;0),MAX(0,P11+Q11-MIN(Schulden!G11,P11+Q11)),0)+IF(AND(Schulden!J12&lt;Schulden!J22,T11&gt;0),MAX(0,T11+U11-MIN(Schulden!G12,T11+U11)),0)+IF(AND(Schulden!J13&lt;Schulden!J22,X11&gt;0),MAX(0,X11+Y11-MIN(Schulden!G13,X11+Y11)),0)+IF(AND(Schulden!J14&lt;Schulden!J22,AB11&gt;0),MAX(0,AB11+AC11-MIN(Schulden!G14,AB11+AC11)),0)+IF(AND(Schulden!J15&lt;Schulden!J22,AF11&gt;0),MAX(0,AF11+AG11-MIN(Schulden!G15,AF11+AG11)),0)+IF(AND(Schulden!J16&lt;Schulden!J22,AJ11&gt;0),MAX(0,AJ11+AK11-MIN(Schulden!G16,AJ11+AK11)),0)+IF(AND(Schulden!J17&lt;Schulden!J22,AN11&gt;0),MAX(0,AN11+AO11-MIN(Schulden!G17,AN11+AO11)),0)+IF(AND(Schulden!J18&lt;Schulden!J22,AR11&gt;0),MAX(0,AR11+AS11-MIN(Schulden!G18,AR11+AS11)),0)+IF(AND(Schulden!J19&lt;Schulden!J22,AV11&gt;0),MAX(0,AV11+AW11-MIN(Schulden!G19,AV11+AW11)),0)+IF(AND(Schulden!J20&lt;Schulden!J22,AZ11&gt;0),MAX(0,AZ11+BA11-MIN(Schulden!G20,AZ11+BA11)),0)+IF(AND(Schulden!J21&lt;Schulden!J22,BD11&gt;0),MAX(0,BD11+BE11-MIN(Schulden!G21,BD11+BE11)),0)+IF(AND(Schulden!J22&lt;Schulden!J22,BH11&gt;0),MAX(0,BH11+BI11-MIN(Schulden!G22,BH11+BI11)),0))),MAX(0,BH11+BI11-MIN(Schulden!G22,BH11+BI11)))+SUMIFS(Sonderzahlungen!$D$8:$D$67,Sonderzahlungen!$G$8:$G$67,$B11,Sonderzahlungen!$E$8:$E$67,"Gezielte Schuld",Sonderzahlungen!$F$8:$F$67,Schulden!B22)))</f>
        <v/>
      </c>
      <c r="BK11" s="24">
        <f>MAX(0,BH11+BI11-BJ11)</f>
        <v/>
      </c>
    </row>
    <row r="12">
      <c r="B12" s="23">
        <f>EDATE(B11,1)</f>
        <v/>
      </c>
      <c r="C12" s="24">
        <f>SUMIFS(Sonderzahlungen!$D$8:$D$67,Sonderzahlungen!$G$8:$G$67,B12)</f>
        <v/>
      </c>
      <c r="D12" s="24">
        <f>G11</f>
        <v/>
      </c>
      <c r="E12" s="24">
        <f>IF(D12&lt;=0,0,D12*Schulden!F8/12)</f>
        <v/>
      </c>
      <c r="F12" s="24">
        <f>IF(D12&lt;=0,0,MIN(D12+E12,MIN(Schulden!G8,D12+E12)+MIN(MAX(0,Strategie!$C$9+SUMIFS(Sonderzahlungen!$D$8:$D$67,Sonderzahlungen!$G$8:$G$67,$B12,Sonderzahlungen!$E$8:$E$67,"Nach Strategie")-(IF(AND(Schulden!J8&lt;Schulden!J8,D12&gt;0),MAX(0,D12+E12-MIN(Schulden!G8,D12+E12)),0)+IF(AND(Schulden!J9&lt;Schulden!J8,H12&gt;0),MAX(0,H12+I12-MIN(Schulden!G9,H12+I12)),0)+IF(AND(Schulden!J10&lt;Schulden!J8,L12&gt;0),MAX(0,L12+M12-MIN(Schulden!G10,L12+M12)),0)+IF(AND(Schulden!J11&lt;Schulden!J8,P12&gt;0),MAX(0,P12+Q12-MIN(Schulden!G11,P12+Q12)),0)+IF(AND(Schulden!J12&lt;Schulden!J8,T12&gt;0),MAX(0,T12+U12-MIN(Schulden!G12,T12+U12)),0)+IF(AND(Schulden!J13&lt;Schulden!J8,X12&gt;0),MAX(0,X12+Y12-MIN(Schulden!G13,X12+Y12)),0)+IF(AND(Schulden!J14&lt;Schulden!J8,AB12&gt;0),MAX(0,AB12+AC12-MIN(Schulden!G14,AB12+AC12)),0)+IF(AND(Schulden!J15&lt;Schulden!J8,AF12&gt;0),MAX(0,AF12+AG12-MIN(Schulden!G15,AF12+AG12)),0)+IF(AND(Schulden!J16&lt;Schulden!J8,AJ12&gt;0),MAX(0,AJ12+AK12-MIN(Schulden!G16,AJ12+AK12)),0)+IF(AND(Schulden!J17&lt;Schulden!J8,AN12&gt;0),MAX(0,AN12+AO12-MIN(Schulden!G17,AN12+AO12)),0)+IF(AND(Schulden!J18&lt;Schulden!J8,AR12&gt;0),MAX(0,AR12+AS12-MIN(Schulden!G18,AR12+AS12)),0)+IF(AND(Schulden!J19&lt;Schulden!J8,AV12&gt;0),MAX(0,AV12+AW12-MIN(Schulden!G19,AV12+AW12)),0)+IF(AND(Schulden!J20&lt;Schulden!J8,AZ12&gt;0),MAX(0,AZ12+BA12-MIN(Schulden!G20,AZ12+BA12)),0)+IF(AND(Schulden!J21&lt;Schulden!J8,BD12&gt;0),MAX(0,BD12+BE12-MIN(Schulden!G21,BD12+BE12)),0)+IF(AND(Schulden!J22&lt;Schulden!J8,BH12&gt;0),MAX(0,BH12+BI12-MIN(Schulden!G22,BH12+BI12)),0))),MAX(0,D12+E12-MIN(Schulden!G8,D12+E12)))+SUMIFS(Sonderzahlungen!$D$8:$D$67,Sonderzahlungen!$G$8:$G$67,$B12,Sonderzahlungen!$E$8:$E$67,"Gezielte Schuld",Sonderzahlungen!$F$8:$F$67,Schulden!B8)))</f>
        <v/>
      </c>
      <c r="G12" s="24">
        <f>MAX(0,D12+E12-F12)</f>
        <v/>
      </c>
      <c r="H12" s="24">
        <f>K11</f>
        <v/>
      </c>
      <c r="I12" s="24">
        <f>IF(H12&lt;=0,0,H12*Schulden!F9/12)</f>
        <v/>
      </c>
      <c r="J12" s="24">
        <f>IF(H12&lt;=0,0,MIN(H12+I12,MIN(Schulden!G9,H12+I12)+MIN(MAX(0,Strategie!$C$9+SUMIFS(Sonderzahlungen!$D$8:$D$67,Sonderzahlungen!$G$8:$G$67,$B12,Sonderzahlungen!$E$8:$E$67,"Nach Strategie")-(IF(AND(Schulden!J8&lt;Schulden!J9,D12&gt;0),MAX(0,D12+E12-MIN(Schulden!G8,D12+E12)),0)+IF(AND(Schulden!J9&lt;Schulden!J9,H12&gt;0),MAX(0,H12+I12-MIN(Schulden!G9,H12+I12)),0)+IF(AND(Schulden!J10&lt;Schulden!J9,L12&gt;0),MAX(0,L12+M12-MIN(Schulden!G10,L12+M12)),0)+IF(AND(Schulden!J11&lt;Schulden!J9,P12&gt;0),MAX(0,P12+Q12-MIN(Schulden!G11,P12+Q12)),0)+IF(AND(Schulden!J12&lt;Schulden!J9,T12&gt;0),MAX(0,T12+U12-MIN(Schulden!G12,T12+U12)),0)+IF(AND(Schulden!J13&lt;Schulden!J9,X12&gt;0),MAX(0,X12+Y12-MIN(Schulden!G13,X12+Y12)),0)+IF(AND(Schulden!J14&lt;Schulden!J9,AB12&gt;0),MAX(0,AB12+AC12-MIN(Schulden!G14,AB12+AC12)),0)+IF(AND(Schulden!J15&lt;Schulden!J9,AF12&gt;0),MAX(0,AF12+AG12-MIN(Schulden!G15,AF12+AG12)),0)+IF(AND(Schulden!J16&lt;Schulden!J9,AJ12&gt;0),MAX(0,AJ12+AK12-MIN(Schulden!G16,AJ12+AK12)),0)+IF(AND(Schulden!J17&lt;Schulden!J9,AN12&gt;0),MAX(0,AN12+AO12-MIN(Schulden!G17,AN12+AO12)),0)+IF(AND(Schulden!J18&lt;Schulden!J9,AR12&gt;0),MAX(0,AR12+AS12-MIN(Schulden!G18,AR12+AS12)),0)+IF(AND(Schulden!J19&lt;Schulden!J9,AV12&gt;0),MAX(0,AV12+AW12-MIN(Schulden!G19,AV12+AW12)),0)+IF(AND(Schulden!J20&lt;Schulden!J9,AZ12&gt;0),MAX(0,AZ12+BA12-MIN(Schulden!G20,AZ12+BA12)),0)+IF(AND(Schulden!J21&lt;Schulden!J9,BD12&gt;0),MAX(0,BD12+BE12-MIN(Schulden!G21,BD12+BE12)),0)+IF(AND(Schulden!J22&lt;Schulden!J9,BH12&gt;0),MAX(0,BH12+BI12-MIN(Schulden!G22,BH12+BI12)),0))),MAX(0,H12+I12-MIN(Schulden!G9,H12+I12)))+SUMIFS(Sonderzahlungen!$D$8:$D$67,Sonderzahlungen!$G$8:$G$67,$B12,Sonderzahlungen!$E$8:$E$67,"Gezielte Schuld",Sonderzahlungen!$F$8:$F$67,Schulden!B9)))</f>
        <v/>
      </c>
      <c r="K12" s="24">
        <f>MAX(0,H12+I12-J12)</f>
        <v/>
      </c>
      <c r="L12" s="24">
        <f>O11</f>
        <v/>
      </c>
      <c r="M12" s="24">
        <f>IF(L12&lt;=0,0,L12*Schulden!F10/12)</f>
        <v/>
      </c>
      <c r="N12" s="24">
        <f>IF(L12&lt;=0,0,MIN(L12+M12,MIN(Schulden!G10,L12+M12)+MIN(MAX(0,Strategie!$C$9+SUMIFS(Sonderzahlungen!$D$8:$D$67,Sonderzahlungen!$G$8:$G$67,$B12,Sonderzahlungen!$E$8:$E$67,"Nach Strategie")-(IF(AND(Schulden!J8&lt;Schulden!J10,D12&gt;0),MAX(0,D12+E12-MIN(Schulden!G8,D12+E12)),0)+IF(AND(Schulden!J9&lt;Schulden!J10,H12&gt;0),MAX(0,H12+I12-MIN(Schulden!G9,H12+I12)),0)+IF(AND(Schulden!J10&lt;Schulden!J10,L12&gt;0),MAX(0,L12+M12-MIN(Schulden!G10,L12+M12)),0)+IF(AND(Schulden!J11&lt;Schulden!J10,P12&gt;0),MAX(0,P12+Q12-MIN(Schulden!G11,P12+Q12)),0)+IF(AND(Schulden!J12&lt;Schulden!J10,T12&gt;0),MAX(0,T12+U12-MIN(Schulden!G12,T12+U12)),0)+IF(AND(Schulden!J13&lt;Schulden!J10,X12&gt;0),MAX(0,X12+Y12-MIN(Schulden!G13,X12+Y12)),0)+IF(AND(Schulden!J14&lt;Schulden!J10,AB12&gt;0),MAX(0,AB12+AC12-MIN(Schulden!G14,AB12+AC12)),0)+IF(AND(Schulden!J15&lt;Schulden!J10,AF12&gt;0),MAX(0,AF12+AG12-MIN(Schulden!G15,AF12+AG12)),0)+IF(AND(Schulden!J16&lt;Schulden!J10,AJ12&gt;0),MAX(0,AJ12+AK12-MIN(Schulden!G16,AJ12+AK12)),0)+IF(AND(Schulden!J17&lt;Schulden!J10,AN12&gt;0),MAX(0,AN12+AO12-MIN(Schulden!G17,AN12+AO12)),0)+IF(AND(Schulden!J18&lt;Schulden!J10,AR12&gt;0),MAX(0,AR12+AS12-MIN(Schulden!G18,AR12+AS12)),0)+IF(AND(Schulden!J19&lt;Schulden!J10,AV12&gt;0),MAX(0,AV12+AW12-MIN(Schulden!G19,AV12+AW12)),0)+IF(AND(Schulden!J20&lt;Schulden!J10,AZ12&gt;0),MAX(0,AZ12+BA12-MIN(Schulden!G20,AZ12+BA12)),0)+IF(AND(Schulden!J21&lt;Schulden!J10,BD12&gt;0),MAX(0,BD12+BE12-MIN(Schulden!G21,BD12+BE12)),0)+IF(AND(Schulden!J22&lt;Schulden!J10,BH12&gt;0),MAX(0,BH12+BI12-MIN(Schulden!G22,BH12+BI12)),0))),MAX(0,L12+M12-MIN(Schulden!G10,L12+M12)))+SUMIFS(Sonderzahlungen!$D$8:$D$67,Sonderzahlungen!$G$8:$G$67,$B12,Sonderzahlungen!$E$8:$E$67,"Gezielte Schuld",Sonderzahlungen!$F$8:$F$67,Schulden!B10)))</f>
        <v/>
      </c>
      <c r="O12" s="24">
        <f>MAX(0,L12+M12-N12)</f>
        <v/>
      </c>
      <c r="P12" s="24">
        <f>S11</f>
        <v/>
      </c>
      <c r="Q12" s="24">
        <f>IF(P12&lt;=0,0,P12*Schulden!F11/12)</f>
        <v/>
      </c>
      <c r="R12" s="24">
        <f>IF(P12&lt;=0,0,MIN(P12+Q12,MIN(Schulden!G11,P12+Q12)+MIN(MAX(0,Strategie!$C$9+SUMIFS(Sonderzahlungen!$D$8:$D$67,Sonderzahlungen!$G$8:$G$67,$B12,Sonderzahlungen!$E$8:$E$67,"Nach Strategie")-(IF(AND(Schulden!J8&lt;Schulden!J11,D12&gt;0),MAX(0,D12+E12-MIN(Schulden!G8,D12+E12)),0)+IF(AND(Schulden!J9&lt;Schulden!J11,H12&gt;0),MAX(0,H12+I12-MIN(Schulden!G9,H12+I12)),0)+IF(AND(Schulden!J10&lt;Schulden!J11,L12&gt;0),MAX(0,L12+M12-MIN(Schulden!G10,L12+M12)),0)+IF(AND(Schulden!J11&lt;Schulden!J11,P12&gt;0),MAX(0,P12+Q12-MIN(Schulden!G11,P12+Q12)),0)+IF(AND(Schulden!J12&lt;Schulden!J11,T12&gt;0),MAX(0,T12+U12-MIN(Schulden!G12,T12+U12)),0)+IF(AND(Schulden!J13&lt;Schulden!J11,X12&gt;0),MAX(0,X12+Y12-MIN(Schulden!G13,X12+Y12)),0)+IF(AND(Schulden!J14&lt;Schulden!J11,AB12&gt;0),MAX(0,AB12+AC12-MIN(Schulden!G14,AB12+AC12)),0)+IF(AND(Schulden!J15&lt;Schulden!J11,AF12&gt;0),MAX(0,AF12+AG12-MIN(Schulden!G15,AF12+AG12)),0)+IF(AND(Schulden!J16&lt;Schulden!J11,AJ12&gt;0),MAX(0,AJ12+AK12-MIN(Schulden!G16,AJ12+AK12)),0)+IF(AND(Schulden!J17&lt;Schulden!J11,AN12&gt;0),MAX(0,AN12+AO12-MIN(Schulden!G17,AN12+AO12)),0)+IF(AND(Schulden!J18&lt;Schulden!J11,AR12&gt;0),MAX(0,AR12+AS12-MIN(Schulden!G18,AR12+AS12)),0)+IF(AND(Schulden!J19&lt;Schulden!J11,AV12&gt;0),MAX(0,AV12+AW12-MIN(Schulden!G19,AV12+AW12)),0)+IF(AND(Schulden!J20&lt;Schulden!J11,AZ12&gt;0),MAX(0,AZ12+BA12-MIN(Schulden!G20,AZ12+BA12)),0)+IF(AND(Schulden!J21&lt;Schulden!J11,BD12&gt;0),MAX(0,BD12+BE12-MIN(Schulden!G21,BD12+BE12)),0)+IF(AND(Schulden!J22&lt;Schulden!J11,BH12&gt;0),MAX(0,BH12+BI12-MIN(Schulden!G22,BH12+BI12)),0))),MAX(0,P12+Q12-MIN(Schulden!G11,P12+Q12)))+SUMIFS(Sonderzahlungen!$D$8:$D$67,Sonderzahlungen!$G$8:$G$67,$B12,Sonderzahlungen!$E$8:$E$67,"Gezielte Schuld",Sonderzahlungen!$F$8:$F$67,Schulden!B11)))</f>
        <v/>
      </c>
      <c r="S12" s="24">
        <f>MAX(0,P12+Q12-R12)</f>
        <v/>
      </c>
      <c r="T12" s="24">
        <f>W11</f>
        <v/>
      </c>
      <c r="U12" s="24">
        <f>IF(T12&lt;=0,0,T12*Schulden!F12/12)</f>
        <v/>
      </c>
      <c r="V12" s="24">
        <f>IF(T12&lt;=0,0,MIN(T12+U12,MIN(Schulden!G12,T12+U12)+MIN(MAX(0,Strategie!$C$9+SUMIFS(Sonderzahlungen!$D$8:$D$67,Sonderzahlungen!$G$8:$G$67,$B12,Sonderzahlungen!$E$8:$E$67,"Nach Strategie")-(IF(AND(Schulden!J8&lt;Schulden!J12,D12&gt;0),MAX(0,D12+E12-MIN(Schulden!G8,D12+E12)),0)+IF(AND(Schulden!J9&lt;Schulden!J12,H12&gt;0),MAX(0,H12+I12-MIN(Schulden!G9,H12+I12)),0)+IF(AND(Schulden!J10&lt;Schulden!J12,L12&gt;0),MAX(0,L12+M12-MIN(Schulden!G10,L12+M12)),0)+IF(AND(Schulden!J11&lt;Schulden!J12,P12&gt;0),MAX(0,P12+Q12-MIN(Schulden!G11,P12+Q12)),0)+IF(AND(Schulden!J12&lt;Schulden!J12,T12&gt;0),MAX(0,T12+U12-MIN(Schulden!G12,T12+U12)),0)+IF(AND(Schulden!J13&lt;Schulden!J12,X12&gt;0),MAX(0,X12+Y12-MIN(Schulden!G13,X12+Y12)),0)+IF(AND(Schulden!J14&lt;Schulden!J12,AB12&gt;0),MAX(0,AB12+AC12-MIN(Schulden!G14,AB12+AC12)),0)+IF(AND(Schulden!J15&lt;Schulden!J12,AF12&gt;0),MAX(0,AF12+AG12-MIN(Schulden!G15,AF12+AG12)),0)+IF(AND(Schulden!J16&lt;Schulden!J12,AJ12&gt;0),MAX(0,AJ12+AK12-MIN(Schulden!G16,AJ12+AK12)),0)+IF(AND(Schulden!J17&lt;Schulden!J12,AN12&gt;0),MAX(0,AN12+AO12-MIN(Schulden!G17,AN12+AO12)),0)+IF(AND(Schulden!J18&lt;Schulden!J12,AR12&gt;0),MAX(0,AR12+AS12-MIN(Schulden!G18,AR12+AS12)),0)+IF(AND(Schulden!J19&lt;Schulden!J12,AV12&gt;0),MAX(0,AV12+AW12-MIN(Schulden!G19,AV12+AW12)),0)+IF(AND(Schulden!J20&lt;Schulden!J12,AZ12&gt;0),MAX(0,AZ12+BA12-MIN(Schulden!G20,AZ12+BA12)),0)+IF(AND(Schulden!J21&lt;Schulden!J12,BD12&gt;0),MAX(0,BD12+BE12-MIN(Schulden!G21,BD12+BE12)),0)+IF(AND(Schulden!J22&lt;Schulden!J12,BH12&gt;0),MAX(0,BH12+BI12-MIN(Schulden!G22,BH12+BI12)),0))),MAX(0,T12+U12-MIN(Schulden!G12,T12+U12)))+SUMIFS(Sonderzahlungen!$D$8:$D$67,Sonderzahlungen!$G$8:$G$67,$B12,Sonderzahlungen!$E$8:$E$67,"Gezielte Schuld",Sonderzahlungen!$F$8:$F$67,Schulden!B12)))</f>
        <v/>
      </c>
      <c r="W12" s="24">
        <f>MAX(0,T12+U12-V12)</f>
        <v/>
      </c>
      <c r="X12" s="24">
        <f>AA11</f>
        <v/>
      </c>
      <c r="Y12" s="24">
        <f>IF(X12&lt;=0,0,X12*Schulden!F13/12)</f>
        <v/>
      </c>
      <c r="Z12" s="24">
        <f>IF(X12&lt;=0,0,MIN(X12+Y12,MIN(Schulden!G13,X12+Y12)+MIN(MAX(0,Strategie!$C$9+SUMIFS(Sonderzahlungen!$D$8:$D$67,Sonderzahlungen!$G$8:$G$67,$B12,Sonderzahlungen!$E$8:$E$67,"Nach Strategie")-(IF(AND(Schulden!J8&lt;Schulden!J13,D12&gt;0),MAX(0,D12+E12-MIN(Schulden!G8,D12+E12)),0)+IF(AND(Schulden!J9&lt;Schulden!J13,H12&gt;0),MAX(0,H12+I12-MIN(Schulden!G9,H12+I12)),0)+IF(AND(Schulden!J10&lt;Schulden!J13,L12&gt;0),MAX(0,L12+M12-MIN(Schulden!G10,L12+M12)),0)+IF(AND(Schulden!J11&lt;Schulden!J13,P12&gt;0),MAX(0,P12+Q12-MIN(Schulden!G11,P12+Q12)),0)+IF(AND(Schulden!J12&lt;Schulden!J13,T12&gt;0),MAX(0,T12+U12-MIN(Schulden!G12,T12+U12)),0)+IF(AND(Schulden!J13&lt;Schulden!J13,X12&gt;0),MAX(0,X12+Y12-MIN(Schulden!G13,X12+Y12)),0)+IF(AND(Schulden!J14&lt;Schulden!J13,AB12&gt;0),MAX(0,AB12+AC12-MIN(Schulden!G14,AB12+AC12)),0)+IF(AND(Schulden!J15&lt;Schulden!J13,AF12&gt;0),MAX(0,AF12+AG12-MIN(Schulden!G15,AF12+AG12)),0)+IF(AND(Schulden!J16&lt;Schulden!J13,AJ12&gt;0),MAX(0,AJ12+AK12-MIN(Schulden!G16,AJ12+AK12)),0)+IF(AND(Schulden!J17&lt;Schulden!J13,AN12&gt;0),MAX(0,AN12+AO12-MIN(Schulden!G17,AN12+AO12)),0)+IF(AND(Schulden!J18&lt;Schulden!J13,AR12&gt;0),MAX(0,AR12+AS12-MIN(Schulden!G18,AR12+AS12)),0)+IF(AND(Schulden!J19&lt;Schulden!J13,AV12&gt;0),MAX(0,AV12+AW12-MIN(Schulden!G19,AV12+AW12)),0)+IF(AND(Schulden!J20&lt;Schulden!J13,AZ12&gt;0),MAX(0,AZ12+BA12-MIN(Schulden!G20,AZ12+BA12)),0)+IF(AND(Schulden!J21&lt;Schulden!J13,BD12&gt;0),MAX(0,BD12+BE12-MIN(Schulden!G21,BD12+BE12)),0)+IF(AND(Schulden!J22&lt;Schulden!J13,BH12&gt;0),MAX(0,BH12+BI12-MIN(Schulden!G22,BH12+BI12)),0))),MAX(0,X12+Y12-MIN(Schulden!G13,X12+Y12)))+SUMIFS(Sonderzahlungen!$D$8:$D$67,Sonderzahlungen!$G$8:$G$67,$B12,Sonderzahlungen!$E$8:$E$67,"Gezielte Schuld",Sonderzahlungen!$F$8:$F$67,Schulden!B13)))</f>
        <v/>
      </c>
      <c r="AA12" s="24">
        <f>MAX(0,X12+Y12-Z12)</f>
        <v/>
      </c>
      <c r="AB12" s="24">
        <f>AE11</f>
        <v/>
      </c>
      <c r="AC12" s="24">
        <f>IF(AB12&lt;=0,0,AB12*Schulden!F14/12)</f>
        <v/>
      </c>
      <c r="AD12" s="24">
        <f>IF(AB12&lt;=0,0,MIN(AB12+AC12,MIN(Schulden!G14,AB12+AC12)+MIN(MAX(0,Strategie!$C$9+SUMIFS(Sonderzahlungen!$D$8:$D$67,Sonderzahlungen!$G$8:$G$67,$B12,Sonderzahlungen!$E$8:$E$67,"Nach Strategie")-(IF(AND(Schulden!J8&lt;Schulden!J14,D12&gt;0),MAX(0,D12+E12-MIN(Schulden!G8,D12+E12)),0)+IF(AND(Schulden!J9&lt;Schulden!J14,H12&gt;0),MAX(0,H12+I12-MIN(Schulden!G9,H12+I12)),0)+IF(AND(Schulden!J10&lt;Schulden!J14,L12&gt;0),MAX(0,L12+M12-MIN(Schulden!G10,L12+M12)),0)+IF(AND(Schulden!J11&lt;Schulden!J14,P12&gt;0),MAX(0,P12+Q12-MIN(Schulden!G11,P12+Q12)),0)+IF(AND(Schulden!J12&lt;Schulden!J14,T12&gt;0),MAX(0,T12+U12-MIN(Schulden!G12,T12+U12)),0)+IF(AND(Schulden!J13&lt;Schulden!J14,X12&gt;0),MAX(0,X12+Y12-MIN(Schulden!G13,X12+Y12)),0)+IF(AND(Schulden!J14&lt;Schulden!J14,AB12&gt;0),MAX(0,AB12+AC12-MIN(Schulden!G14,AB12+AC12)),0)+IF(AND(Schulden!J15&lt;Schulden!J14,AF12&gt;0),MAX(0,AF12+AG12-MIN(Schulden!G15,AF12+AG12)),0)+IF(AND(Schulden!J16&lt;Schulden!J14,AJ12&gt;0),MAX(0,AJ12+AK12-MIN(Schulden!G16,AJ12+AK12)),0)+IF(AND(Schulden!J17&lt;Schulden!J14,AN12&gt;0),MAX(0,AN12+AO12-MIN(Schulden!G17,AN12+AO12)),0)+IF(AND(Schulden!J18&lt;Schulden!J14,AR12&gt;0),MAX(0,AR12+AS12-MIN(Schulden!G18,AR12+AS12)),0)+IF(AND(Schulden!J19&lt;Schulden!J14,AV12&gt;0),MAX(0,AV12+AW12-MIN(Schulden!G19,AV12+AW12)),0)+IF(AND(Schulden!J20&lt;Schulden!J14,AZ12&gt;0),MAX(0,AZ12+BA12-MIN(Schulden!G20,AZ12+BA12)),0)+IF(AND(Schulden!J21&lt;Schulden!J14,BD12&gt;0),MAX(0,BD12+BE12-MIN(Schulden!G21,BD12+BE12)),0)+IF(AND(Schulden!J22&lt;Schulden!J14,BH12&gt;0),MAX(0,BH12+BI12-MIN(Schulden!G22,BH12+BI12)),0))),MAX(0,AB12+AC12-MIN(Schulden!G14,AB12+AC12)))+SUMIFS(Sonderzahlungen!$D$8:$D$67,Sonderzahlungen!$G$8:$G$67,$B12,Sonderzahlungen!$E$8:$E$67,"Gezielte Schuld",Sonderzahlungen!$F$8:$F$67,Schulden!B14)))</f>
        <v/>
      </c>
      <c r="AE12" s="24">
        <f>MAX(0,AB12+AC12-AD12)</f>
        <v/>
      </c>
      <c r="AF12" s="24">
        <f>AI11</f>
        <v/>
      </c>
      <c r="AG12" s="24">
        <f>IF(AF12&lt;=0,0,AF12*Schulden!F15/12)</f>
        <v/>
      </c>
      <c r="AH12" s="24">
        <f>IF(AF12&lt;=0,0,MIN(AF12+AG12,MIN(Schulden!G15,AF12+AG12)+MIN(MAX(0,Strategie!$C$9+SUMIFS(Sonderzahlungen!$D$8:$D$67,Sonderzahlungen!$G$8:$G$67,$B12,Sonderzahlungen!$E$8:$E$67,"Nach Strategie")-(IF(AND(Schulden!J8&lt;Schulden!J15,D12&gt;0),MAX(0,D12+E12-MIN(Schulden!G8,D12+E12)),0)+IF(AND(Schulden!J9&lt;Schulden!J15,H12&gt;0),MAX(0,H12+I12-MIN(Schulden!G9,H12+I12)),0)+IF(AND(Schulden!J10&lt;Schulden!J15,L12&gt;0),MAX(0,L12+M12-MIN(Schulden!G10,L12+M12)),0)+IF(AND(Schulden!J11&lt;Schulden!J15,P12&gt;0),MAX(0,P12+Q12-MIN(Schulden!G11,P12+Q12)),0)+IF(AND(Schulden!J12&lt;Schulden!J15,T12&gt;0),MAX(0,T12+U12-MIN(Schulden!G12,T12+U12)),0)+IF(AND(Schulden!J13&lt;Schulden!J15,X12&gt;0),MAX(0,X12+Y12-MIN(Schulden!G13,X12+Y12)),0)+IF(AND(Schulden!J14&lt;Schulden!J15,AB12&gt;0),MAX(0,AB12+AC12-MIN(Schulden!G14,AB12+AC12)),0)+IF(AND(Schulden!J15&lt;Schulden!J15,AF12&gt;0),MAX(0,AF12+AG12-MIN(Schulden!G15,AF12+AG12)),0)+IF(AND(Schulden!J16&lt;Schulden!J15,AJ12&gt;0),MAX(0,AJ12+AK12-MIN(Schulden!G16,AJ12+AK12)),0)+IF(AND(Schulden!J17&lt;Schulden!J15,AN12&gt;0),MAX(0,AN12+AO12-MIN(Schulden!G17,AN12+AO12)),0)+IF(AND(Schulden!J18&lt;Schulden!J15,AR12&gt;0),MAX(0,AR12+AS12-MIN(Schulden!G18,AR12+AS12)),0)+IF(AND(Schulden!J19&lt;Schulden!J15,AV12&gt;0),MAX(0,AV12+AW12-MIN(Schulden!G19,AV12+AW12)),0)+IF(AND(Schulden!J20&lt;Schulden!J15,AZ12&gt;0),MAX(0,AZ12+BA12-MIN(Schulden!G20,AZ12+BA12)),0)+IF(AND(Schulden!J21&lt;Schulden!J15,BD12&gt;0),MAX(0,BD12+BE12-MIN(Schulden!G21,BD12+BE12)),0)+IF(AND(Schulden!J22&lt;Schulden!J15,BH12&gt;0),MAX(0,BH12+BI12-MIN(Schulden!G22,BH12+BI12)),0))),MAX(0,AF12+AG12-MIN(Schulden!G15,AF12+AG12)))+SUMIFS(Sonderzahlungen!$D$8:$D$67,Sonderzahlungen!$G$8:$G$67,$B12,Sonderzahlungen!$E$8:$E$67,"Gezielte Schuld",Sonderzahlungen!$F$8:$F$67,Schulden!B15)))</f>
        <v/>
      </c>
      <c r="AI12" s="24">
        <f>MAX(0,AF12+AG12-AH12)</f>
        <v/>
      </c>
      <c r="AJ12" s="24">
        <f>AM11</f>
        <v/>
      </c>
      <c r="AK12" s="24">
        <f>IF(AJ12&lt;=0,0,AJ12*Schulden!F16/12)</f>
        <v/>
      </c>
      <c r="AL12" s="24">
        <f>IF(AJ12&lt;=0,0,MIN(AJ12+AK12,MIN(Schulden!G16,AJ12+AK12)+MIN(MAX(0,Strategie!$C$9+SUMIFS(Sonderzahlungen!$D$8:$D$67,Sonderzahlungen!$G$8:$G$67,$B12,Sonderzahlungen!$E$8:$E$67,"Nach Strategie")-(IF(AND(Schulden!J8&lt;Schulden!J16,D12&gt;0),MAX(0,D12+E12-MIN(Schulden!G8,D12+E12)),0)+IF(AND(Schulden!J9&lt;Schulden!J16,H12&gt;0),MAX(0,H12+I12-MIN(Schulden!G9,H12+I12)),0)+IF(AND(Schulden!J10&lt;Schulden!J16,L12&gt;0),MAX(0,L12+M12-MIN(Schulden!G10,L12+M12)),0)+IF(AND(Schulden!J11&lt;Schulden!J16,P12&gt;0),MAX(0,P12+Q12-MIN(Schulden!G11,P12+Q12)),0)+IF(AND(Schulden!J12&lt;Schulden!J16,T12&gt;0),MAX(0,T12+U12-MIN(Schulden!G12,T12+U12)),0)+IF(AND(Schulden!J13&lt;Schulden!J16,X12&gt;0),MAX(0,X12+Y12-MIN(Schulden!G13,X12+Y12)),0)+IF(AND(Schulden!J14&lt;Schulden!J16,AB12&gt;0),MAX(0,AB12+AC12-MIN(Schulden!G14,AB12+AC12)),0)+IF(AND(Schulden!J15&lt;Schulden!J16,AF12&gt;0),MAX(0,AF12+AG12-MIN(Schulden!G15,AF12+AG12)),0)+IF(AND(Schulden!J16&lt;Schulden!J16,AJ12&gt;0),MAX(0,AJ12+AK12-MIN(Schulden!G16,AJ12+AK12)),0)+IF(AND(Schulden!J17&lt;Schulden!J16,AN12&gt;0),MAX(0,AN12+AO12-MIN(Schulden!G17,AN12+AO12)),0)+IF(AND(Schulden!J18&lt;Schulden!J16,AR12&gt;0),MAX(0,AR12+AS12-MIN(Schulden!G18,AR12+AS12)),0)+IF(AND(Schulden!J19&lt;Schulden!J16,AV12&gt;0),MAX(0,AV12+AW12-MIN(Schulden!G19,AV12+AW12)),0)+IF(AND(Schulden!J20&lt;Schulden!J16,AZ12&gt;0),MAX(0,AZ12+BA12-MIN(Schulden!G20,AZ12+BA12)),0)+IF(AND(Schulden!J21&lt;Schulden!J16,BD12&gt;0),MAX(0,BD12+BE12-MIN(Schulden!G21,BD12+BE12)),0)+IF(AND(Schulden!J22&lt;Schulden!J16,BH12&gt;0),MAX(0,BH12+BI12-MIN(Schulden!G22,BH12+BI12)),0))),MAX(0,AJ12+AK12-MIN(Schulden!G16,AJ12+AK12)))+SUMIFS(Sonderzahlungen!$D$8:$D$67,Sonderzahlungen!$G$8:$G$67,$B12,Sonderzahlungen!$E$8:$E$67,"Gezielte Schuld",Sonderzahlungen!$F$8:$F$67,Schulden!B16)))</f>
        <v/>
      </c>
      <c r="AM12" s="24">
        <f>MAX(0,AJ12+AK12-AL12)</f>
        <v/>
      </c>
      <c r="AN12" s="24">
        <f>AQ11</f>
        <v/>
      </c>
      <c r="AO12" s="24">
        <f>IF(AN12&lt;=0,0,AN12*Schulden!F17/12)</f>
        <v/>
      </c>
      <c r="AP12" s="24">
        <f>IF(AN12&lt;=0,0,MIN(AN12+AO12,MIN(Schulden!G17,AN12+AO12)+MIN(MAX(0,Strategie!$C$9+SUMIFS(Sonderzahlungen!$D$8:$D$67,Sonderzahlungen!$G$8:$G$67,$B12,Sonderzahlungen!$E$8:$E$67,"Nach Strategie")-(IF(AND(Schulden!J8&lt;Schulden!J17,D12&gt;0),MAX(0,D12+E12-MIN(Schulden!G8,D12+E12)),0)+IF(AND(Schulden!J9&lt;Schulden!J17,H12&gt;0),MAX(0,H12+I12-MIN(Schulden!G9,H12+I12)),0)+IF(AND(Schulden!J10&lt;Schulden!J17,L12&gt;0),MAX(0,L12+M12-MIN(Schulden!G10,L12+M12)),0)+IF(AND(Schulden!J11&lt;Schulden!J17,P12&gt;0),MAX(0,P12+Q12-MIN(Schulden!G11,P12+Q12)),0)+IF(AND(Schulden!J12&lt;Schulden!J17,T12&gt;0),MAX(0,T12+U12-MIN(Schulden!G12,T12+U12)),0)+IF(AND(Schulden!J13&lt;Schulden!J17,X12&gt;0),MAX(0,X12+Y12-MIN(Schulden!G13,X12+Y12)),0)+IF(AND(Schulden!J14&lt;Schulden!J17,AB12&gt;0),MAX(0,AB12+AC12-MIN(Schulden!G14,AB12+AC12)),0)+IF(AND(Schulden!J15&lt;Schulden!J17,AF12&gt;0),MAX(0,AF12+AG12-MIN(Schulden!G15,AF12+AG12)),0)+IF(AND(Schulden!J16&lt;Schulden!J17,AJ12&gt;0),MAX(0,AJ12+AK12-MIN(Schulden!G16,AJ12+AK12)),0)+IF(AND(Schulden!J17&lt;Schulden!J17,AN12&gt;0),MAX(0,AN12+AO12-MIN(Schulden!G17,AN12+AO12)),0)+IF(AND(Schulden!J18&lt;Schulden!J17,AR12&gt;0),MAX(0,AR12+AS12-MIN(Schulden!G18,AR12+AS12)),0)+IF(AND(Schulden!J19&lt;Schulden!J17,AV12&gt;0),MAX(0,AV12+AW12-MIN(Schulden!G19,AV12+AW12)),0)+IF(AND(Schulden!J20&lt;Schulden!J17,AZ12&gt;0),MAX(0,AZ12+BA12-MIN(Schulden!G20,AZ12+BA12)),0)+IF(AND(Schulden!J21&lt;Schulden!J17,BD12&gt;0),MAX(0,BD12+BE12-MIN(Schulden!G21,BD12+BE12)),0)+IF(AND(Schulden!J22&lt;Schulden!J17,BH12&gt;0),MAX(0,BH12+BI12-MIN(Schulden!G22,BH12+BI12)),0))),MAX(0,AN12+AO12-MIN(Schulden!G17,AN12+AO12)))+SUMIFS(Sonderzahlungen!$D$8:$D$67,Sonderzahlungen!$G$8:$G$67,$B12,Sonderzahlungen!$E$8:$E$67,"Gezielte Schuld",Sonderzahlungen!$F$8:$F$67,Schulden!B17)))</f>
        <v/>
      </c>
      <c r="AQ12" s="24">
        <f>MAX(0,AN12+AO12-AP12)</f>
        <v/>
      </c>
      <c r="AR12" s="24">
        <f>AU11</f>
        <v/>
      </c>
      <c r="AS12" s="24">
        <f>IF(AR12&lt;=0,0,AR12*Schulden!F18/12)</f>
        <v/>
      </c>
      <c r="AT12" s="24">
        <f>IF(AR12&lt;=0,0,MIN(AR12+AS12,MIN(Schulden!G18,AR12+AS12)+MIN(MAX(0,Strategie!$C$9+SUMIFS(Sonderzahlungen!$D$8:$D$67,Sonderzahlungen!$G$8:$G$67,$B12,Sonderzahlungen!$E$8:$E$67,"Nach Strategie")-(IF(AND(Schulden!J8&lt;Schulden!J18,D12&gt;0),MAX(0,D12+E12-MIN(Schulden!G8,D12+E12)),0)+IF(AND(Schulden!J9&lt;Schulden!J18,H12&gt;0),MAX(0,H12+I12-MIN(Schulden!G9,H12+I12)),0)+IF(AND(Schulden!J10&lt;Schulden!J18,L12&gt;0),MAX(0,L12+M12-MIN(Schulden!G10,L12+M12)),0)+IF(AND(Schulden!J11&lt;Schulden!J18,P12&gt;0),MAX(0,P12+Q12-MIN(Schulden!G11,P12+Q12)),0)+IF(AND(Schulden!J12&lt;Schulden!J18,T12&gt;0),MAX(0,T12+U12-MIN(Schulden!G12,T12+U12)),0)+IF(AND(Schulden!J13&lt;Schulden!J18,X12&gt;0),MAX(0,X12+Y12-MIN(Schulden!G13,X12+Y12)),0)+IF(AND(Schulden!J14&lt;Schulden!J18,AB12&gt;0),MAX(0,AB12+AC12-MIN(Schulden!G14,AB12+AC12)),0)+IF(AND(Schulden!J15&lt;Schulden!J18,AF12&gt;0),MAX(0,AF12+AG12-MIN(Schulden!G15,AF12+AG12)),0)+IF(AND(Schulden!J16&lt;Schulden!J18,AJ12&gt;0),MAX(0,AJ12+AK12-MIN(Schulden!G16,AJ12+AK12)),0)+IF(AND(Schulden!J17&lt;Schulden!J18,AN12&gt;0),MAX(0,AN12+AO12-MIN(Schulden!G17,AN12+AO12)),0)+IF(AND(Schulden!J18&lt;Schulden!J18,AR12&gt;0),MAX(0,AR12+AS12-MIN(Schulden!G18,AR12+AS12)),0)+IF(AND(Schulden!J19&lt;Schulden!J18,AV12&gt;0),MAX(0,AV12+AW12-MIN(Schulden!G19,AV12+AW12)),0)+IF(AND(Schulden!J20&lt;Schulden!J18,AZ12&gt;0),MAX(0,AZ12+BA12-MIN(Schulden!G20,AZ12+BA12)),0)+IF(AND(Schulden!J21&lt;Schulden!J18,BD12&gt;0),MAX(0,BD12+BE12-MIN(Schulden!G21,BD12+BE12)),0)+IF(AND(Schulden!J22&lt;Schulden!J18,BH12&gt;0),MAX(0,BH12+BI12-MIN(Schulden!G22,BH12+BI12)),0))),MAX(0,AR12+AS12-MIN(Schulden!G18,AR12+AS12)))+SUMIFS(Sonderzahlungen!$D$8:$D$67,Sonderzahlungen!$G$8:$G$67,$B12,Sonderzahlungen!$E$8:$E$67,"Gezielte Schuld",Sonderzahlungen!$F$8:$F$67,Schulden!B18)))</f>
        <v/>
      </c>
      <c r="AU12" s="24">
        <f>MAX(0,AR12+AS12-AT12)</f>
        <v/>
      </c>
      <c r="AV12" s="24">
        <f>AY11</f>
        <v/>
      </c>
      <c r="AW12" s="24">
        <f>IF(AV12&lt;=0,0,AV12*Schulden!F19/12)</f>
        <v/>
      </c>
      <c r="AX12" s="24">
        <f>IF(AV12&lt;=0,0,MIN(AV12+AW12,MIN(Schulden!G19,AV12+AW12)+MIN(MAX(0,Strategie!$C$9+SUMIFS(Sonderzahlungen!$D$8:$D$67,Sonderzahlungen!$G$8:$G$67,$B12,Sonderzahlungen!$E$8:$E$67,"Nach Strategie")-(IF(AND(Schulden!J8&lt;Schulden!J19,D12&gt;0),MAX(0,D12+E12-MIN(Schulden!G8,D12+E12)),0)+IF(AND(Schulden!J9&lt;Schulden!J19,H12&gt;0),MAX(0,H12+I12-MIN(Schulden!G9,H12+I12)),0)+IF(AND(Schulden!J10&lt;Schulden!J19,L12&gt;0),MAX(0,L12+M12-MIN(Schulden!G10,L12+M12)),0)+IF(AND(Schulden!J11&lt;Schulden!J19,P12&gt;0),MAX(0,P12+Q12-MIN(Schulden!G11,P12+Q12)),0)+IF(AND(Schulden!J12&lt;Schulden!J19,T12&gt;0),MAX(0,T12+U12-MIN(Schulden!G12,T12+U12)),0)+IF(AND(Schulden!J13&lt;Schulden!J19,X12&gt;0),MAX(0,X12+Y12-MIN(Schulden!G13,X12+Y12)),0)+IF(AND(Schulden!J14&lt;Schulden!J19,AB12&gt;0),MAX(0,AB12+AC12-MIN(Schulden!G14,AB12+AC12)),0)+IF(AND(Schulden!J15&lt;Schulden!J19,AF12&gt;0),MAX(0,AF12+AG12-MIN(Schulden!G15,AF12+AG12)),0)+IF(AND(Schulden!J16&lt;Schulden!J19,AJ12&gt;0),MAX(0,AJ12+AK12-MIN(Schulden!G16,AJ12+AK12)),0)+IF(AND(Schulden!J17&lt;Schulden!J19,AN12&gt;0),MAX(0,AN12+AO12-MIN(Schulden!G17,AN12+AO12)),0)+IF(AND(Schulden!J18&lt;Schulden!J19,AR12&gt;0),MAX(0,AR12+AS12-MIN(Schulden!G18,AR12+AS12)),0)+IF(AND(Schulden!J19&lt;Schulden!J19,AV12&gt;0),MAX(0,AV12+AW12-MIN(Schulden!G19,AV12+AW12)),0)+IF(AND(Schulden!J20&lt;Schulden!J19,AZ12&gt;0),MAX(0,AZ12+BA12-MIN(Schulden!G20,AZ12+BA12)),0)+IF(AND(Schulden!J21&lt;Schulden!J19,BD12&gt;0),MAX(0,BD12+BE12-MIN(Schulden!G21,BD12+BE12)),0)+IF(AND(Schulden!J22&lt;Schulden!J19,BH12&gt;0),MAX(0,BH12+BI12-MIN(Schulden!G22,BH12+BI12)),0))),MAX(0,AV12+AW12-MIN(Schulden!G19,AV12+AW12)))+SUMIFS(Sonderzahlungen!$D$8:$D$67,Sonderzahlungen!$G$8:$G$67,$B12,Sonderzahlungen!$E$8:$E$67,"Gezielte Schuld",Sonderzahlungen!$F$8:$F$67,Schulden!B19)))</f>
        <v/>
      </c>
      <c r="AY12" s="24">
        <f>MAX(0,AV12+AW12-AX12)</f>
        <v/>
      </c>
      <c r="AZ12" s="24">
        <f>BC11</f>
        <v/>
      </c>
      <c r="BA12" s="24">
        <f>IF(AZ12&lt;=0,0,AZ12*Schulden!F20/12)</f>
        <v/>
      </c>
      <c r="BB12" s="24">
        <f>IF(AZ12&lt;=0,0,MIN(AZ12+BA12,MIN(Schulden!G20,AZ12+BA12)+MIN(MAX(0,Strategie!$C$9+SUMIFS(Sonderzahlungen!$D$8:$D$67,Sonderzahlungen!$G$8:$G$67,$B12,Sonderzahlungen!$E$8:$E$67,"Nach Strategie")-(IF(AND(Schulden!J8&lt;Schulden!J20,D12&gt;0),MAX(0,D12+E12-MIN(Schulden!G8,D12+E12)),0)+IF(AND(Schulden!J9&lt;Schulden!J20,H12&gt;0),MAX(0,H12+I12-MIN(Schulden!G9,H12+I12)),0)+IF(AND(Schulden!J10&lt;Schulden!J20,L12&gt;0),MAX(0,L12+M12-MIN(Schulden!G10,L12+M12)),0)+IF(AND(Schulden!J11&lt;Schulden!J20,P12&gt;0),MAX(0,P12+Q12-MIN(Schulden!G11,P12+Q12)),0)+IF(AND(Schulden!J12&lt;Schulden!J20,T12&gt;0),MAX(0,T12+U12-MIN(Schulden!G12,T12+U12)),0)+IF(AND(Schulden!J13&lt;Schulden!J20,X12&gt;0),MAX(0,X12+Y12-MIN(Schulden!G13,X12+Y12)),0)+IF(AND(Schulden!J14&lt;Schulden!J20,AB12&gt;0),MAX(0,AB12+AC12-MIN(Schulden!G14,AB12+AC12)),0)+IF(AND(Schulden!J15&lt;Schulden!J20,AF12&gt;0),MAX(0,AF12+AG12-MIN(Schulden!G15,AF12+AG12)),0)+IF(AND(Schulden!J16&lt;Schulden!J20,AJ12&gt;0),MAX(0,AJ12+AK12-MIN(Schulden!G16,AJ12+AK12)),0)+IF(AND(Schulden!J17&lt;Schulden!J20,AN12&gt;0),MAX(0,AN12+AO12-MIN(Schulden!G17,AN12+AO12)),0)+IF(AND(Schulden!J18&lt;Schulden!J20,AR12&gt;0),MAX(0,AR12+AS12-MIN(Schulden!G18,AR12+AS12)),0)+IF(AND(Schulden!J19&lt;Schulden!J20,AV12&gt;0),MAX(0,AV12+AW12-MIN(Schulden!G19,AV12+AW12)),0)+IF(AND(Schulden!J20&lt;Schulden!J20,AZ12&gt;0),MAX(0,AZ12+BA12-MIN(Schulden!G20,AZ12+BA12)),0)+IF(AND(Schulden!J21&lt;Schulden!J20,BD12&gt;0),MAX(0,BD12+BE12-MIN(Schulden!G21,BD12+BE12)),0)+IF(AND(Schulden!J22&lt;Schulden!J20,BH12&gt;0),MAX(0,BH12+BI12-MIN(Schulden!G22,BH12+BI12)),0))),MAX(0,AZ12+BA12-MIN(Schulden!G20,AZ12+BA12)))+SUMIFS(Sonderzahlungen!$D$8:$D$67,Sonderzahlungen!$G$8:$G$67,$B12,Sonderzahlungen!$E$8:$E$67,"Gezielte Schuld",Sonderzahlungen!$F$8:$F$67,Schulden!B20)))</f>
        <v/>
      </c>
      <c r="BC12" s="24">
        <f>MAX(0,AZ12+BA12-BB12)</f>
        <v/>
      </c>
      <c r="BD12" s="24">
        <f>BG11</f>
        <v/>
      </c>
      <c r="BE12" s="24">
        <f>IF(BD12&lt;=0,0,BD12*Schulden!F21/12)</f>
        <v/>
      </c>
      <c r="BF12" s="24">
        <f>IF(BD12&lt;=0,0,MIN(BD12+BE12,MIN(Schulden!G21,BD12+BE12)+MIN(MAX(0,Strategie!$C$9+SUMIFS(Sonderzahlungen!$D$8:$D$67,Sonderzahlungen!$G$8:$G$67,$B12,Sonderzahlungen!$E$8:$E$67,"Nach Strategie")-(IF(AND(Schulden!J8&lt;Schulden!J21,D12&gt;0),MAX(0,D12+E12-MIN(Schulden!G8,D12+E12)),0)+IF(AND(Schulden!J9&lt;Schulden!J21,H12&gt;0),MAX(0,H12+I12-MIN(Schulden!G9,H12+I12)),0)+IF(AND(Schulden!J10&lt;Schulden!J21,L12&gt;0),MAX(0,L12+M12-MIN(Schulden!G10,L12+M12)),0)+IF(AND(Schulden!J11&lt;Schulden!J21,P12&gt;0),MAX(0,P12+Q12-MIN(Schulden!G11,P12+Q12)),0)+IF(AND(Schulden!J12&lt;Schulden!J21,T12&gt;0),MAX(0,T12+U12-MIN(Schulden!G12,T12+U12)),0)+IF(AND(Schulden!J13&lt;Schulden!J21,X12&gt;0),MAX(0,X12+Y12-MIN(Schulden!G13,X12+Y12)),0)+IF(AND(Schulden!J14&lt;Schulden!J21,AB12&gt;0),MAX(0,AB12+AC12-MIN(Schulden!G14,AB12+AC12)),0)+IF(AND(Schulden!J15&lt;Schulden!J21,AF12&gt;0),MAX(0,AF12+AG12-MIN(Schulden!G15,AF12+AG12)),0)+IF(AND(Schulden!J16&lt;Schulden!J21,AJ12&gt;0),MAX(0,AJ12+AK12-MIN(Schulden!G16,AJ12+AK12)),0)+IF(AND(Schulden!J17&lt;Schulden!J21,AN12&gt;0),MAX(0,AN12+AO12-MIN(Schulden!G17,AN12+AO12)),0)+IF(AND(Schulden!J18&lt;Schulden!J21,AR12&gt;0),MAX(0,AR12+AS12-MIN(Schulden!G18,AR12+AS12)),0)+IF(AND(Schulden!J19&lt;Schulden!J21,AV12&gt;0),MAX(0,AV12+AW12-MIN(Schulden!G19,AV12+AW12)),0)+IF(AND(Schulden!J20&lt;Schulden!J21,AZ12&gt;0),MAX(0,AZ12+BA12-MIN(Schulden!G20,AZ12+BA12)),0)+IF(AND(Schulden!J21&lt;Schulden!J21,BD12&gt;0),MAX(0,BD12+BE12-MIN(Schulden!G21,BD12+BE12)),0)+IF(AND(Schulden!J22&lt;Schulden!J21,BH12&gt;0),MAX(0,BH12+BI12-MIN(Schulden!G22,BH12+BI12)),0))),MAX(0,BD12+BE12-MIN(Schulden!G21,BD12+BE12)))+SUMIFS(Sonderzahlungen!$D$8:$D$67,Sonderzahlungen!$G$8:$G$67,$B12,Sonderzahlungen!$E$8:$E$67,"Gezielte Schuld",Sonderzahlungen!$F$8:$F$67,Schulden!B21)))</f>
        <v/>
      </c>
      <c r="BG12" s="24">
        <f>MAX(0,BD12+BE12-BF12)</f>
        <v/>
      </c>
      <c r="BH12" s="24">
        <f>BK11</f>
        <v/>
      </c>
      <c r="BI12" s="24">
        <f>IF(BH12&lt;=0,0,BH12*Schulden!F22/12)</f>
        <v/>
      </c>
      <c r="BJ12" s="24">
        <f>IF(BH12&lt;=0,0,MIN(BH12+BI12,MIN(Schulden!G22,BH12+BI12)+MIN(MAX(0,Strategie!$C$9+SUMIFS(Sonderzahlungen!$D$8:$D$67,Sonderzahlungen!$G$8:$G$67,$B12,Sonderzahlungen!$E$8:$E$67,"Nach Strategie")-(IF(AND(Schulden!J8&lt;Schulden!J22,D12&gt;0),MAX(0,D12+E12-MIN(Schulden!G8,D12+E12)),0)+IF(AND(Schulden!J9&lt;Schulden!J22,H12&gt;0),MAX(0,H12+I12-MIN(Schulden!G9,H12+I12)),0)+IF(AND(Schulden!J10&lt;Schulden!J22,L12&gt;0),MAX(0,L12+M12-MIN(Schulden!G10,L12+M12)),0)+IF(AND(Schulden!J11&lt;Schulden!J22,P12&gt;0),MAX(0,P12+Q12-MIN(Schulden!G11,P12+Q12)),0)+IF(AND(Schulden!J12&lt;Schulden!J22,T12&gt;0),MAX(0,T12+U12-MIN(Schulden!G12,T12+U12)),0)+IF(AND(Schulden!J13&lt;Schulden!J22,X12&gt;0),MAX(0,X12+Y12-MIN(Schulden!G13,X12+Y12)),0)+IF(AND(Schulden!J14&lt;Schulden!J22,AB12&gt;0),MAX(0,AB12+AC12-MIN(Schulden!G14,AB12+AC12)),0)+IF(AND(Schulden!J15&lt;Schulden!J22,AF12&gt;0),MAX(0,AF12+AG12-MIN(Schulden!G15,AF12+AG12)),0)+IF(AND(Schulden!J16&lt;Schulden!J22,AJ12&gt;0),MAX(0,AJ12+AK12-MIN(Schulden!G16,AJ12+AK12)),0)+IF(AND(Schulden!J17&lt;Schulden!J22,AN12&gt;0),MAX(0,AN12+AO12-MIN(Schulden!G17,AN12+AO12)),0)+IF(AND(Schulden!J18&lt;Schulden!J22,AR12&gt;0),MAX(0,AR12+AS12-MIN(Schulden!G18,AR12+AS12)),0)+IF(AND(Schulden!J19&lt;Schulden!J22,AV12&gt;0),MAX(0,AV12+AW12-MIN(Schulden!G19,AV12+AW12)),0)+IF(AND(Schulden!J20&lt;Schulden!J22,AZ12&gt;0),MAX(0,AZ12+BA12-MIN(Schulden!G20,AZ12+BA12)),0)+IF(AND(Schulden!J21&lt;Schulden!J22,BD12&gt;0),MAX(0,BD12+BE12-MIN(Schulden!G21,BD12+BE12)),0)+IF(AND(Schulden!J22&lt;Schulden!J22,BH12&gt;0),MAX(0,BH12+BI12-MIN(Schulden!G22,BH12+BI12)),0))),MAX(0,BH12+BI12-MIN(Schulden!G22,BH12+BI12)))+SUMIFS(Sonderzahlungen!$D$8:$D$67,Sonderzahlungen!$G$8:$G$67,$B12,Sonderzahlungen!$E$8:$E$67,"Gezielte Schuld",Sonderzahlungen!$F$8:$F$67,Schulden!B22)))</f>
        <v/>
      </c>
      <c r="BK12" s="24">
        <f>MAX(0,BH12+BI12-BJ12)</f>
        <v/>
      </c>
    </row>
    <row r="13">
      <c r="B13" s="23">
        <f>EDATE(B12,1)</f>
        <v/>
      </c>
      <c r="C13" s="24">
        <f>SUMIFS(Sonderzahlungen!$D$8:$D$67,Sonderzahlungen!$G$8:$G$67,B13)</f>
        <v/>
      </c>
      <c r="D13" s="24">
        <f>G12</f>
        <v/>
      </c>
      <c r="E13" s="24">
        <f>IF(D13&lt;=0,0,D13*Schulden!F8/12)</f>
        <v/>
      </c>
      <c r="F13" s="24">
        <f>IF(D13&lt;=0,0,MIN(D13+E13,MIN(Schulden!G8,D13+E13)+MIN(MAX(0,Strategie!$C$9+SUMIFS(Sonderzahlungen!$D$8:$D$67,Sonderzahlungen!$G$8:$G$67,$B13,Sonderzahlungen!$E$8:$E$67,"Nach Strategie")-(IF(AND(Schulden!J8&lt;Schulden!J8,D13&gt;0),MAX(0,D13+E13-MIN(Schulden!G8,D13+E13)),0)+IF(AND(Schulden!J9&lt;Schulden!J8,H13&gt;0),MAX(0,H13+I13-MIN(Schulden!G9,H13+I13)),0)+IF(AND(Schulden!J10&lt;Schulden!J8,L13&gt;0),MAX(0,L13+M13-MIN(Schulden!G10,L13+M13)),0)+IF(AND(Schulden!J11&lt;Schulden!J8,P13&gt;0),MAX(0,P13+Q13-MIN(Schulden!G11,P13+Q13)),0)+IF(AND(Schulden!J12&lt;Schulden!J8,T13&gt;0),MAX(0,T13+U13-MIN(Schulden!G12,T13+U13)),0)+IF(AND(Schulden!J13&lt;Schulden!J8,X13&gt;0),MAX(0,X13+Y13-MIN(Schulden!G13,X13+Y13)),0)+IF(AND(Schulden!J14&lt;Schulden!J8,AB13&gt;0),MAX(0,AB13+AC13-MIN(Schulden!G14,AB13+AC13)),0)+IF(AND(Schulden!J15&lt;Schulden!J8,AF13&gt;0),MAX(0,AF13+AG13-MIN(Schulden!G15,AF13+AG13)),0)+IF(AND(Schulden!J16&lt;Schulden!J8,AJ13&gt;0),MAX(0,AJ13+AK13-MIN(Schulden!G16,AJ13+AK13)),0)+IF(AND(Schulden!J17&lt;Schulden!J8,AN13&gt;0),MAX(0,AN13+AO13-MIN(Schulden!G17,AN13+AO13)),0)+IF(AND(Schulden!J18&lt;Schulden!J8,AR13&gt;0),MAX(0,AR13+AS13-MIN(Schulden!G18,AR13+AS13)),0)+IF(AND(Schulden!J19&lt;Schulden!J8,AV13&gt;0),MAX(0,AV13+AW13-MIN(Schulden!G19,AV13+AW13)),0)+IF(AND(Schulden!J20&lt;Schulden!J8,AZ13&gt;0),MAX(0,AZ13+BA13-MIN(Schulden!G20,AZ13+BA13)),0)+IF(AND(Schulden!J21&lt;Schulden!J8,BD13&gt;0),MAX(0,BD13+BE13-MIN(Schulden!G21,BD13+BE13)),0)+IF(AND(Schulden!J22&lt;Schulden!J8,BH13&gt;0),MAX(0,BH13+BI13-MIN(Schulden!G22,BH13+BI13)),0))),MAX(0,D13+E13-MIN(Schulden!G8,D13+E13)))+SUMIFS(Sonderzahlungen!$D$8:$D$67,Sonderzahlungen!$G$8:$G$67,$B13,Sonderzahlungen!$E$8:$E$67,"Gezielte Schuld",Sonderzahlungen!$F$8:$F$67,Schulden!B8)))</f>
        <v/>
      </c>
      <c r="G13" s="24">
        <f>MAX(0,D13+E13-F13)</f>
        <v/>
      </c>
      <c r="H13" s="24">
        <f>K12</f>
        <v/>
      </c>
      <c r="I13" s="24">
        <f>IF(H13&lt;=0,0,H13*Schulden!F9/12)</f>
        <v/>
      </c>
      <c r="J13" s="24">
        <f>IF(H13&lt;=0,0,MIN(H13+I13,MIN(Schulden!G9,H13+I13)+MIN(MAX(0,Strategie!$C$9+SUMIFS(Sonderzahlungen!$D$8:$D$67,Sonderzahlungen!$G$8:$G$67,$B13,Sonderzahlungen!$E$8:$E$67,"Nach Strategie")-(IF(AND(Schulden!J8&lt;Schulden!J9,D13&gt;0),MAX(0,D13+E13-MIN(Schulden!G8,D13+E13)),0)+IF(AND(Schulden!J9&lt;Schulden!J9,H13&gt;0),MAX(0,H13+I13-MIN(Schulden!G9,H13+I13)),0)+IF(AND(Schulden!J10&lt;Schulden!J9,L13&gt;0),MAX(0,L13+M13-MIN(Schulden!G10,L13+M13)),0)+IF(AND(Schulden!J11&lt;Schulden!J9,P13&gt;0),MAX(0,P13+Q13-MIN(Schulden!G11,P13+Q13)),0)+IF(AND(Schulden!J12&lt;Schulden!J9,T13&gt;0),MAX(0,T13+U13-MIN(Schulden!G12,T13+U13)),0)+IF(AND(Schulden!J13&lt;Schulden!J9,X13&gt;0),MAX(0,X13+Y13-MIN(Schulden!G13,X13+Y13)),0)+IF(AND(Schulden!J14&lt;Schulden!J9,AB13&gt;0),MAX(0,AB13+AC13-MIN(Schulden!G14,AB13+AC13)),0)+IF(AND(Schulden!J15&lt;Schulden!J9,AF13&gt;0),MAX(0,AF13+AG13-MIN(Schulden!G15,AF13+AG13)),0)+IF(AND(Schulden!J16&lt;Schulden!J9,AJ13&gt;0),MAX(0,AJ13+AK13-MIN(Schulden!G16,AJ13+AK13)),0)+IF(AND(Schulden!J17&lt;Schulden!J9,AN13&gt;0),MAX(0,AN13+AO13-MIN(Schulden!G17,AN13+AO13)),0)+IF(AND(Schulden!J18&lt;Schulden!J9,AR13&gt;0),MAX(0,AR13+AS13-MIN(Schulden!G18,AR13+AS13)),0)+IF(AND(Schulden!J19&lt;Schulden!J9,AV13&gt;0),MAX(0,AV13+AW13-MIN(Schulden!G19,AV13+AW13)),0)+IF(AND(Schulden!J20&lt;Schulden!J9,AZ13&gt;0),MAX(0,AZ13+BA13-MIN(Schulden!G20,AZ13+BA13)),0)+IF(AND(Schulden!J21&lt;Schulden!J9,BD13&gt;0),MAX(0,BD13+BE13-MIN(Schulden!G21,BD13+BE13)),0)+IF(AND(Schulden!J22&lt;Schulden!J9,BH13&gt;0),MAX(0,BH13+BI13-MIN(Schulden!G22,BH13+BI13)),0))),MAX(0,H13+I13-MIN(Schulden!G9,H13+I13)))+SUMIFS(Sonderzahlungen!$D$8:$D$67,Sonderzahlungen!$G$8:$G$67,$B13,Sonderzahlungen!$E$8:$E$67,"Gezielte Schuld",Sonderzahlungen!$F$8:$F$67,Schulden!B9)))</f>
        <v/>
      </c>
      <c r="K13" s="24">
        <f>MAX(0,H13+I13-J13)</f>
        <v/>
      </c>
      <c r="L13" s="24">
        <f>O12</f>
        <v/>
      </c>
      <c r="M13" s="24">
        <f>IF(L13&lt;=0,0,L13*Schulden!F10/12)</f>
        <v/>
      </c>
      <c r="N13" s="24">
        <f>IF(L13&lt;=0,0,MIN(L13+M13,MIN(Schulden!G10,L13+M13)+MIN(MAX(0,Strategie!$C$9+SUMIFS(Sonderzahlungen!$D$8:$D$67,Sonderzahlungen!$G$8:$G$67,$B13,Sonderzahlungen!$E$8:$E$67,"Nach Strategie")-(IF(AND(Schulden!J8&lt;Schulden!J10,D13&gt;0),MAX(0,D13+E13-MIN(Schulden!G8,D13+E13)),0)+IF(AND(Schulden!J9&lt;Schulden!J10,H13&gt;0),MAX(0,H13+I13-MIN(Schulden!G9,H13+I13)),0)+IF(AND(Schulden!J10&lt;Schulden!J10,L13&gt;0),MAX(0,L13+M13-MIN(Schulden!G10,L13+M13)),0)+IF(AND(Schulden!J11&lt;Schulden!J10,P13&gt;0),MAX(0,P13+Q13-MIN(Schulden!G11,P13+Q13)),0)+IF(AND(Schulden!J12&lt;Schulden!J10,T13&gt;0),MAX(0,T13+U13-MIN(Schulden!G12,T13+U13)),0)+IF(AND(Schulden!J13&lt;Schulden!J10,X13&gt;0),MAX(0,X13+Y13-MIN(Schulden!G13,X13+Y13)),0)+IF(AND(Schulden!J14&lt;Schulden!J10,AB13&gt;0),MAX(0,AB13+AC13-MIN(Schulden!G14,AB13+AC13)),0)+IF(AND(Schulden!J15&lt;Schulden!J10,AF13&gt;0),MAX(0,AF13+AG13-MIN(Schulden!G15,AF13+AG13)),0)+IF(AND(Schulden!J16&lt;Schulden!J10,AJ13&gt;0),MAX(0,AJ13+AK13-MIN(Schulden!G16,AJ13+AK13)),0)+IF(AND(Schulden!J17&lt;Schulden!J10,AN13&gt;0),MAX(0,AN13+AO13-MIN(Schulden!G17,AN13+AO13)),0)+IF(AND(Schulden!J18&lt;Schulden!J10,AR13&gt;0),MAX(0,AR13+AS13-MIN(Schulden!G18,AR13+AS13)),0)+IF(AND(Schulden!J19&lt;Schulden!J10,AV13&gt;0),MAX(0,AV13+AW13-MIN(Schulden!G19,AV13+AW13)),0)+IF(AND(Schulden!J20&lt;Schulden!J10,AZ13&gt;0),MAX(0,AZ13+BA13-MIN(Schulden!G20,AZ13+BA13)),0)+IF(AND(Schulden!J21&lt;Schulden!J10,BD13&gt;0),MAX(0,BD13+BE13-MIN(Schulden!G21,BD13+BE13)),0)+IF(AND(Schulden!J22&lt;Schulden!J10,BH13&gt;0),MAX(0,BH13+BI13-MIN(Schulden!G22,BH13+BI13)),0))),MAX(0,L13+M13-MIN(Schulden!G10,L13+M13)))+SUMIFS(Sonderzahlungen!$D$8:$D$67,Sonderzahlungen!$G$8:$G$67,$B13,Sonderzahlungen!$E$8:$E$67,"Gezielte Schuld",Sonderzahlungen!$F$8:$F$67,Schulden!B10)))</f>
        <v/>
      </c>
      <c r="O13" s="24">
        <f>MAX(0,L13+M13-N13)</f>
        <v/>
      </c>
      <c r="P13" s="24">
        <f>S12</f>
        <v/>
      </c>
      <c r="Q13" s="24">
        <f>IF(P13&lt;=0,0,P13*Schulden!F11/12)</f>
        <v/>
      </c>
      <c r="R13" s="24">
        <f>IF(P13&lt;=0,0,MIN(P13+Q13,MIN(Schulden!G11,P13+Q13)+MIN(MAX(0,Strategie!$C$9+SUMIFS(Sonderzahlungen!$D$8:$D$67,Sonderzahlungen!$G$8:$G$67,$B13,Sonderzahlungen!$E$8:$E$67,"Nach Strategie")-(IF(AND(Schulden!J8&lt;Schulden!J11,D13&gt;0),MAX(0,D13+E13-MIN(Schulden!G8,D13+E13)),0)+IF(AND(Schulden!J9&lt;Schulden!J11,H13&gt;0),MAX(0,H13+I13-MIN(Schulden!G9,H13+I13)),0)+IF(AND(Schulden!J10&lt;Schulden!J11,L13&gt;0),MAX(0,L13+M13-MIN(Schulden!G10,L13+M13)),0)+IF(AND(Schulden!J11&lt;Schulden!J11,P13&gt;0),MAX(0,P13+Q13-MIN(Schulden!G11,P13+Q13)),0)+IF(AND(Schulden!J12&lt;Schulden!J11,T13&gt;0),MAX(0,T13+U13-MIN(Schulden!G12,T13+U13)),0)+IF(AND(Schulden!J13&lt;Schulden!J11,X13&gt;0),MAX(0,X13+Y13-MIN(Schulden!G13,X13+Y13)),0)+IF(AND(Schulden!J14&lt;Schulden!J11,AB13&gt;0),MAX(0,AB13+AC13-MIN(Schulden!G14,AB13+AC13)),0)+IF(AND(Schulden!J15&lt;Schulden!J11,AF13&gt;0),MAX(0,AF13+AG13-MIN(Schulden!G15,AF13+AG13)),0)+IF(AND(Schulden!J16&lt;Schulden!J11,AJ13&gt;0),MAX(0,AJ13+AK13-MIN(Schulden!G16,AJ13+AK13)),0)+IF(AND(Schulden!J17&lt;Schulden!J11,AN13&gt;0),MAX(0,AN13+AO13-MIN(Schulden!G17,AN13+AO13)),0)+IF(AND(Schulden!J18&lt;Schulden!J11,AR13&gt;0),MAX(0,AR13+AS13-MIN(Schulden!G18,AR13+AS13)),0)+IF(AND(Schulden!J19&lt;Schulden!J11,AV13&gt;0),MAX(0,AV13+AW13-MIN(Schulden!G19,AV13+AW13)),0)+IF(AND(Schulden!J20&lt;Schulden!J11,AZ13&gt;0),MAX(0,AZ13+BA13-MIN(Schulden!G20,AZ13+BA13)),0)+IF(AND(Schulden!J21&lt;Schulden!J11,BD13&gt;0),MAX(0,BD13+BE13-MIN(Schulden!G21,BD13+BE13)),0)+IF(AND(Schulden!J22&lt;Schulden!J11,BH13&gt;0),MAX(0,BH13+BI13-MIN(Schulden!G22,BH13+BI13)),0))),MAX(0,P13+Q13-MIN(Schulden!G11,P13+Q13)))+SUMIFS(Sonderzahlungen!$D$8:$D$67,Sonderzahlungen!$G$8:$G$67,$B13,Sonderzahlungen!$E$8:$E$67,"Gezielte Schuld",Sonderzahlungen!$F$8:$F$67,Schulden!B11)))</f>
        <v/>
      </c>
      <c r="S13" s="24">
        <f>MAX(0,P13+Q13-R13)</f>
        <v/>
      </c>
      <c r="T13" s="24">
        <f>W12</f>
        <v/>
      </c>
      <c r="U13" s="24">
        <f>IF(T13&lt;=0,0,T13*Schulden!F12/12)</f>
        <v/>
      </c>
      <c r="V13" s="24">
        <f>IF(T13&lt;=0,0,MIN(T13+U13,MIN(Schulden!G12,T13+U13)+MIN(MAX(0,Strategie!$C$9+SUMIFS(Sonderzahlungen!$D$8:$D$67,Sonderzahlungen!$G$8:$G$67,$B13,Sonderzahlungen!$E$8:$E$67,"Nach Strategie")-(IF(AND(Schulden!J8&lt;Schulden!J12,D13&gt;0),MAX(0,D13+E13-MIN(Schulden!G8,D13+E13)),0)+IF(AND(Schulden!J9&lt;Schulden!J12,H13&gt;0),MAX(0,H13+I13-MIN(Schulden!G9,H13+I13)),0)+IF(AND(Schulden!J10&lt;Schulden!J12,L13&gt;0),MAX(0,L13+M13-MIN(Schulden!G10,L13+M13)),0)+IF(AND(Schulden!J11&lt;Schulden!J12,P13&gt;0),MAX(0,P13+Q13-MIN(Schulden!G11,P13+Q13)),0)+IF(AND(Schulden!J12&lt;Schulden!J12,T13&gt;0),MAX(0,T13+U13-MIN(Schulden!G12,T13+U13)),0)+IF(AND(Schulden!J13&lt;Schulden!J12,X13&gt;0),MAX(0,X13+Y13-MIN(Schulden!G13,X13+Y13)),0)+IF(AND(Schulden!J14&lt;Schulden!J12,AB13&gt;0),MAX(0,AB13+AC13-MIN(Schulden!G14,AB13+AC13)),0)+IF(AND(Schulden!J15&lt;Schulden!J12,AF13&gt;0),MAX(0,AF13+AG13-MIN(Schulden!G15,AF13+AG13)),0)+IF(AND(Schulden!J16&lt;Schulden!J12,AJ13&gt;0),MAX(0,AJ13+AK13-MIN(Schulden!G16,AJ13+AK13)),0)+IF(AND(Schulden!J17&lt;Schulden!J12,AN13&gt;0),MAX(0,AN13+AO13-MIN(Schulden!G17,AN13+AO13)),0)+IF(AND(Schulden!J18&lt;Schulden!J12,AR13&gt;0),MAX(0,AR13+AS13-MIN(Schulden!G18,AR13+AS13)),0)+IF(AND(Schulden!J19&lt;Schulden!J12,AV13&gt;0),MAX(0,AV13+AW13-MIN(Schulden!G19,AV13+AW13)),0)+IF(AND(Schulden!J20&lt;Schulden!J12,AZ13&gt;0),MAX(0,AZ13+BA13-MIN(Schulden!G20,AZ13+BA13)),0)+IF(AND(Schulden!J21&lt;Schulden!J12,BD13&gt;0),MAX(0,BD13+BE13-MIN(Schulden!G21,BD13+BE13)),0)+IF(AND(Schulden!J22&lt;Schulden!J12,BH13&gt;0),MAX(0,BH13+BI13-MIN(Schulden!G22,BH13+BI13)),0))),MAX(0,T13+U13-MIN(Schulden!G12,T13+U13)))+SUMIFS(Sonderzahlungen!$D$8:$D$67,Sonderzahlungen!$G$8:$G$67,$B13,Sonderzahlungen!$E$8:$E$67,"Gezielte Schuld",Sonderzahlungen!$F$8:$F$67,Schulden!B12)))</f>
        <v/>
      </c>
      <c r="W13" s="24">
        <f>MAX(0,T13+U13-V13)</f>
        <v/>
      </c>
      <c r="X13" s="24">
        <f>AA12</f>
        <v/>
      </c>
      <c r="Y13" s="24">
        <f>IF(X13&lt;=0,0,X13*Schulden!F13/12)</f>
        <v/>
      </c>
      <c r="Z13" s="24">
        <f>IF(X13&lt;=0,0,MIN(X13+Y13,MIN(Schulden!G13,X13+Y13)+MIN(MAX(0,Strategie!$C$9+SUMIFS(Sonderzahlungen!$D$8:$D$67,Sonderzahlungen!$G$8:$G$67,$B13,Sonderzahlungen!$E$8:$E$67,"Nach Strategie")-(IF(AND(Schulden!J8&lt;Schulden!J13,D13&gt;0),MAX(0,D13+E13-MIN(Schulden!G8,D13+E13)),0)+IF(AND(Schulden!J9&lt;Schulden!J13,H13&gt;0),MAX(0,H13+I13-MIN(Schulden!G9,H13+I13)),0)+IF(AND(Schulden!J10&lt;Schulden!J13,L13&gt;0),MAX(0,L13+M13-MIN(Schulden!G10,L13+M13)),0)+IF(AND(Schulden!J11&lt;Schulden!J13,P13&gt;0),MAX(0,P13+Q13-MIN(Schulden!G11,P13+Q13)),0)+IF(AND(Schulden!J12&lt;Schulden!J13,T13&gt;0),MAX(0,T13+U13-MIN(Schulden!G12,T13+U13)),0)+IF(AND(Schulden!J13&lt;Schulden!J13,X13&gt;0),MAX(0,X13+Y13-MIN(Schulden!G13,X13+Y13)),0)+IF(AND(Schulden!J14&lt;Schulden!J13,AB13&gt;0),MAX(0,AB13+AC13-MIN(Schulden!G14,AB13+AC13)),0)+IF(AND(Schulden!J15&lt;Schulden!J13,AF13&gt;0),MAX(0,AF13+AG13-MIN(Schulden!G15,AF13+AG13)),0)+IF(AND(Schulden!J16&lt;Schulden!J13,AJ13&gt;0),MAX(0,AJ13+AK13-MIN(Schulden!G16,AJ13+AK13)),0)+IF(AND(Schulden!J17&lt;Schulden!J13,AN13&gt;0),MAX(0,AN13+AO13-MIN(Schulden!G17,AN13+AO13)),0)+IF(AND(Schulden!J18&lt;Schulden!J13,AR13&gt;0),MAX(0,AR13+AS13-MIN(Schulden!G18,AR13+AS13)),0)+IF(AND(Schulden!J19&lt;Schulden!J13,AV13&gt;0),MAX(0,AV13+AW13-MIN(Schulden!G19,AV13+AW13)),0)+IF(AND(Schulden!J20&lt;Schulden!J13,AZ13&gt;0),MAX(0,AZ13+BA13-MIN(Schulden!G20,AZ13+BA13)),0)+IF(AND(Schulden!J21&lt;Schulden!J13,BD13&gt;0),MAX(0,BD13+BE13-MIN(Schulden!G21,BD13+BE13)),0)+IF(AND(Schulden!J22&lt;Schulden!J13,BH13&gt;0),MAX(0,BH13+BI13-MIN(Schulden!G22,BH13+BI13)),0))),MAX(0,X13+Y13-MIN(Schulden!G13,X13+Y13)))+SUMIFS(Sonderzahlungen!$D$8:$D$67,Sonderzahlungen!$G$8:$G$67,$B13,Sonderzahlungen!$E$8:$E$67,"Gezielte Schuld",Sonderzahlungen!$F$8:$F$67,Schulden!B13)))</f>
        <v/>
      </c>
      <c r="AA13" s="24">
        <f>MAX(0,X13+Y13-Z13)</f>
        <v/>
      </c>
      <c r="AB13" s="24">
        <f>AE12</f>
        <v/>
      </c>
      <c r="AC13" s="24">
        <f>IF(AB13&lt;=0,0,AB13*Schulden!F14/12)</f>
        <v/>
      </c>
      <c r="AD13" s="24">
        <f>IF(AB13&lt;=0,0,MIN(AB13+AC13,MIN(Schulden!G14,AB13+AC13)+MIN(MAX(0,Strategie!$C$9+SUMIFS(Sonderzahlungen!$D$8:$D$67,Sonderzahlungen!$G$8:$G$67,$B13,Sonderzahlungen!$E$8:$E$67,"Nach Strategie")-(IF(AND(Schulden!J8&lt;Schulden!J14,D13&gt;0),MAX(0,D13+E13-MIN(Schulden!G8,D13+E13)),0)+IF(AND(Schulden!J9&lt;Schulden!J14,H13&gt;0),MAX(0,H13+I13-MIN(Schulden!G9,H13+I13)),0)+IF(AND(Schulden!J10&lt;Schulden!J14,L13&gt;0),MAX(0,L13+M13-MIN(Schulden!G10,L13+M13)),0)+IF(AND(Schulden!J11&lt;Schulden!J14,P13&gt;0),MAX(0,P13+Q13-MIN(Schulden!G11,P13+Q13)),0)+IF(AND(Schulden!J12&lt;Schulden!J14,T13&gt;0),MAX(0,T13+U13-MIN(Schulden!G12,T13+U13)),0)+IF(AND(Schulden!J13&lt;Schulden!J14,X13&gt;0),MAX(0,X13+Y13-MIN(Schulden!G13,X13+Y13)),0)+IF(AND(Schulden!J14&lt;Schulden!J14,AB13&gt;0),MAX(0,AB13+AC13-MIN(Schulden!G14,AB13+AC13)),0)+IF(AND(Schulden!J15&lt;Schulden!J14,AF13&gt;0),MAX(0,AF13+AG13-MIN(Schulden!G15,AF13+AG13)),0)+IF(AND(Schulden!J16&lt;Schulden!J14,AJ13&gt;0),MAX(0,AJ13+AK13-MIN(Schulden!G16,AJ13+AK13)),0)+IF(AND(Schulden!J17&lt;Schulden!J14,AN13&gt;0),MAX(0,AN13+AO13-MIN(Schulden!G17,AN13+AO13)),0)+IF(AND(Schulden!J18&lt;Schulden!J14,AR13&gt;0),MAX(0,AR13+AS13-MIN(Schulden!G18,AR13+AS13)),0)+IF(AND(Schulden!J19&lt;Schulden!J14,AV13&gt;0),MAX(0,AV13+AW13-MIN(Schulden!G19,AV13+AW13)),0)+IF(AND(Schulden!J20&lt;Schulden!J14,AZ13&gt;0),MAX(0,AZ13+BA13-MIN(Schulden!G20,AZ13+BA13)),0)+IF(AND(Schulden!J21&lt;Schulden!J14,BD13&gt;0),MAX(0,BD13+BE13-MIN(Schulden!G21,BD13+BE13)),0)+IF(AND(Schulden!J22&lt;Schulden!J14,BH13&gt;0),MAX(0,BH13+BI13-MIN(Schulden!G22,BH13+BI13)),0))),MAX(0,AB13+AC13-MIN(Schulden!G14,AB13+AC13)))+SUMIFS(Sonderzahlungen!$D$8:$D$67,Sonderzahlungen!$G$8:$G$67,$B13,Sonderzahlungen!$E$8:$E$67,"Gezielte Schuld",Sonderzahlungen!$F$8:$F$67,Schulden!B14)))</f>
        <v/>
      </c>
      <c r="AE13" s="24">
        <f>MAX(0,AB13+AC13-AD13)</f>
        <v/>
      </c>
      <c r="AF13" s="24">
        <f>AI12</f>
        <v/>
      </c>
      <c r="AG13" s="24">
        <f>IF(AF13&lt;=0,0,AF13*Schulden!F15/12)</f>
        <v/>
      </c>
      <c r="AH13" s="24">
        <f>IF(AF13&lt;=0,0,MIN(AF13+AG13,MIN(Schulden!G15,AF13+AG13)+MIN(MAX(0,Strategie!$C$9+SUMIFS(Sonderzahlungen!$D$8:$D$67,Sonderzahlungen!$G$8:$G$67,$B13,Sonderzahlungen!$E$8:$E$67,"Nach Strategie")-(IF(AND(Schulden!J8&lt;Schulden!J15,D13&gt;0),MAX(0,D13+E13-MIN(Schulden!G8,D13+E13)),0)+IF(AND(Schulden!J9&lt;Schulden!J15,H13&gt;0),MAX(0,H13+I13-MIN(Schulden!G9,H13+I13)),0)+IF(AND(Schulden!J10&lt;Schulden!J15,L13&gt;0),MAX(0,L13+M13-MIN(Schulden!G10,L13+M13)),0)+IF(AND(Schulden!J11&lt;Schulden!J15,P13&gt;0),MAX(0,P13+Q13-MIN(Schulden!G11,P13+Q13)),0)+IF(AND(Schulden!J12&lt;Schulden!J15,T13&gt;0),MAX(0,T13+U13-MIN(Schulden!G12,T13+U13)),0)+IF(AND(Schulden!J13&lt;Schulden!J15,X13&gt;0),MAX(0,X13+Y13-MIN(Schulden!G13,X13+Y13)),0)+IF(AND(Schulden!J14&lt;Schulden!J15,AB13&gt;0),MAX(0,AB13+AC13-MIN(Schulden!G14,AB13+AC13)),0)+IF(AND(Schulden!J15&lt;Schulden!J15,AF13&gt;0),MAX(0,AF13+AG13-MIN(Schulden!G15,AF13+AG13)),0)+IF(AND(Schulden!J16&lt;Schulden!J15,AJ13&gt;0),MAX(0,AJ13+AK13-MIN(Schulden!G16,AJ13+AK13)),0)+IF(AND(Schulden!J17&lt;Schulden!J15,AN13&gt;0),MAX(0,AN13+AO13-MIN(Schulden!G17,AN13+AO13)),0)+IF(AND(Schulden!J18&lt;Schulden!J15,AR13&gt;0),MAX(0,AR13+AS13-MIN(Schulden!G18,AR13+AS13)),0)+IF(AND(Schulden!J19&lt;Schulden!J15,AV13&gt;0),MAX(0,AV13+AW13-MIN(Schulden!G19,AV13+AW13)),0)+IF(AND(Schulden!J20&lt;Schulden!J15,AZ13&gt;0),MAX(0,AZ13+BA13-MIN(Schulden!G20,AZ13+BA13)),0)+IF(AND(Schulden!J21&lt;Schulden!J15,BD13&gt;0),MAX(0,BD13+BE13-MIN(Schulden!G21,BD13+BE13)),0)+IF(AND(Schulden!J22&lt;Schulden!J15,BH13&gt;0),MAX(0,BH13+BI13-MIN(Schulden!G22,BH13+BI13)),0))),MAX(0,AF13+AG13-MIN(Schulden!G15,AF13+AG13)))+SUMIFS(Sonderzahlungen!$D$8:$D$67,Sonderzahlungen!$G$8:$G$67,$B13,Sonderzahlungen!$E$8:$E$67,"Gezielte Schuld",Sonderzahlungen!$F$8:$F$67,Schulden!B15)))</f>
        <v/>
      </c>
      <c r="AI13" s="24">
        <f>MAX(0,AF13+AG13-AH13)</f>
        <v/>
      </c>
      <c r="AJ13" s="24">
        <f>AM12</f>
        <v/>
      </c>
      <c r="AK13" s="24">
        <f>IF(AJ13&lt;=0,0,AJ13*Schulden!F16/12)</f>
        <v/>
      </c>
      <c r="AL13" s="24">
        <f>IF(AJ13&lt;=0,0,MIN(AJ13+AK13,MIN(Schulden!G16,AJ13+AK13)+MIN(MAX(0,Strategie!$C$9+SUMIFS(Sonderzahlungen!$D$8:$D$67,Sonderzahlungen!$G$8:$G$67,$B13,Sonderzahlungen!$E$8:$E$67,"Nach Strategie")-(IF(AND(Schulden!J8&lt;Schulden!J16,D13&gt;0),MAX(0,D13+E13-MIN(Schulden!G8,D13+E13)),0)+IF(AND(Schulden!J9&lt;Schulden!J16,H13&gt;0),MAX(0,H13+I13-MIN(Schulden!G9,H13+I13)),0)+IF(AND(Schulden!J10&lt;Schulden!J16,L13&gt;0),MAX(0,L13+M13-MIN(Schulden!G10,L13+M13)),0)+IF(AND(Schulden!J11&lt;Schulden!J16,P13&gt;0),MAX(0,P13+Q13-MIN(Schulden!G11,P13+Q13)),0)+IF(AND(Schulden!J12&lt;Schulden!J16,T13&gt;0),MAX(0,T13+U13-MIN(Schulden!G12,T13+U13)),0)+IF(AND(Schulden!J13&lt;Schulden!J16,X13&gt;0),MAX(0,X13+Y13-MIN(Schulden!G13,X13+Y13)),0)+IF(AND(Schulden!J14&lt;Schulden!J16,AB13&gt;0),MAX(0,AB13+AC13-MIN(Schulden!G14,AB13+AC13)),0)+IF(AND(Schulden!J15&lt;Schulden!J16,AF13&gt;0),MAX(0,AF13+AG13-MIN(Schulden!G15,AF13+AG13)),0)+IF(AND(Schulden!J16&lt;Schulden!J16,AJ13&gt;0),MAX(0,AJ13+AK13-MIN(Schulden!G16,AJ13+AK13)),0)+IF(AND(Schulden!J17&lt;Schulden!J16,AN13&gt;0),MAX(0,AN13+AO13-MIN(Schulden!G17,AN13+AO13)),0)+IF(AND(Schulden!J18&lt;Schulden!J16,AR13&gt;0),MAX(0,AR13+AS13-MIN(Schulden!G18,AR13+AS13)),0)+IF(AND(Schulden!J19&lt;Schulden!J16,AV13&gt;0),MAX(0,AV13+AW13-MIN(Schulden!G19,AV13+AW13)),0)+IF(AND(Schulden!J20&lt;Schulden!J16,AZ13&gt;0),MAX(0,AZ13+BA13-MIN(Schulden!G20,AZ13+BA13)),0)+IF(AND(Schulden!J21&lt;Schulden!J16,BD13&gt;0),MAX(0,BD13+BE13-MIN(Schulden!G21,BD13+BE13)),0)+IF(AND(Schulden!J22&lt;Schulden!J16,BH13&gt;0),MAX(0,BH13+BI13-MIN(Schulden!G22,BH13+BI13)),0))),MAX(0,AJ13+AK13-MIN(Schulden!G16,AJ13+AK13)))+SUMIFS(Sonderzahlungen!$D$8:$D$67,Sonderzahlungen!$G$8:$G$67,$B13,Sonderzahlungen!$E$8:$E$67,"Gezielte Schuld",Sonderzahlungen!$F$8:$F$67,Schulden!B16)))</f>
        <v/>
      </c>
      <c r="AM13" s="24">
        <f>MAX(0,AJ13+AK13-AL13)</f>
        <v/>
      </c>
      <c r="AN13" s="24">
        <f>AQ12</f>
        <v/>
      </c>
      <c r="AO13" s="24">
        <f>IF(AN13&lt;=0,0,AN13*Schulden!F17/12)</f>
        <v/>
      </c>
      <c r="AP13" s="24">
        <f>IF(AN13&lt;=0,0,MIN(AN13+AO13,MIN(Schulden!G17,AN13+AO13)+MIN(MAX(0,Strategie!$C$9+SUMIFS(Sonderzahlungen!$D$8:$D$67,Sonderzahlungen!$G$8:$G$67,$B13,Sonderzahlungen!$E$8:$E$67,"Nach Strategie")-(IF(AND(Schulden!J8&lt;Schulden!J17,D13&gt;0),MAX(0,D13+E13-MIN(Schulden!G8,D13+E13)),0)+IF(AND(Schulden!J9&lt;Schulden!J17,H13&gt;0),MAX(0,H13+I13-MIN(Schulden!G9,H13+I13)),0)+IF(AND(Schulden!J10&lt;Schulden!J17,L13&gt;0),MAX(0,L13+M13-MIN(Schulden!G10,L13+M13)),0)+IF(AND(Schulden!J11&lt;Schulden!J17,P13&gt;0),MAX(0,P13+Q13-MIN(Schulden!G11,P13+Q13)),0)+IF(AND(Schulden!J12&lt;Schulden!J17,T13&gt;0),MAX(0,T13+U13-MIN(Schulden!G12,T13+U13)),0)+IF(AND(Schulden!J13&lt;Schulden!J17,X13&gt;0),MAX(0,X13+Y13-MIN(Schulden!G13,X13+Y13)),0)+IF(AND(Schulden!J14&lt;Schulden!J17,AB13&gt;0),MAX(0,AB13+AC13-MIN(Schulden!G14,AB13+AC13)),0)+IF(AND(Schulden!J15&lt;Schulden!J17,AF13&gt;0),MAX(0,AF13+AG13-MIN(Schulden!G15,AF13+AG13)),0)+IF(AND(Schulden!J16&lt;Schulden!J17,AJ13&gt;0),MAX(0,AJ13+AK13-MIN(Schulden!G16,AJ13+AK13)),0)+IF(AND(Schulden!J17&lt;Schulden!J17,AN13&gt;0),MAX(0,AN13+AO13-MIN(Schulden!G17,AN13+AO13)),0)+IF(AND(Schulden!J18&lt;Schulden!J17,AR13&gt;0),MAX(0,AR13+AS13-MIN(Schulden!G18,AR13+AS13)),0)+IF(AND(Schulden!J19&lt;Schulden!J17,AV13&gt;0),MAX(0,AV13+AW13-MIN(Schulden!G19,AV13+AW13)),0)+IF(AND(Schulden!J20&lt;Schulden!J17,AZ13&gt;0),MAX(0,AZ13+BA13-MIN(Schulden!G20,AZ13+BA13)),0)+IF(AND(Schulden!J21&lt;Schulden!J17,BD13&gt;0),MAX(0,BD13+BE13-MIN(Schulden!G21,BD13+BE13)),0)+IF(AND(Schulden!J22&lt;Schulden!J17,BH13&gt;0),MAX(0,BH13+BI13-MIN(Schulden!G22,BH13+BI13)),0))),MAX(0,AN13+AO13-MIN(Schulden!G17,AN13+AO13)))+SUMIFS(Sonderzahlungen!$D$8:$D$67,Sonderzahlungen!$G$8:$G$67,$B13,Sonderzahlungen!$E$8:$E$67,"Gezielte Schuld",Sonderzahlungen!$F$8:$F$67,Schulden!B17)))</f>
        <v/>
      </c>
      <c r="AQ13" s="24">
        <f>MAX(0,AN13+AO13-AP13)</f>
        <v/>
      </c>
      <c r="AR13" s="24">
        <f>AU12</f>
        <v/>
      </c>
      <c r="AS13" s="24">
        <f>IF(AR13&lt;=0,0,AR13*Schulden!F18/12)</f>
        <v/>
      </c>
      <c r="AT13" s="24">
        <f>IF(AR13&lt;=0,0,MIN(AR13+AS13,MIN(Schulden!G18,AR13+AS13)+MIN(MAX(0,Strategie!$C$9+SUMIFS(Sonderzahlungen!$D$8:$D$67,Sonderzahlungen!$G$8:$G$67,$B13,Sonderzahlungen!$E$8:$E$67,"Nach Strategie")-(IF(AND(Schulden!J8&lt;Schulden!J18,D13&gt;0),MAX(0,D13+E13-MIN(Schulden!G8,D13+E13)),0)+IF(AND(Schulden!J9&lt;Schulden!J18,H13&gt;0),MAX(0,H13+I13-MIN(Schulden!G9,H13+I13)),0)+IF(AND(Schulden!J10&lt;Schulden!J18,L13&gt;0),MAX(0,L13+M13-MIN(Schulden!G10,L13+M13)),0)+IF(AND(Schulden!J11&lt;Schulden!J18,P13&gt;0),MAX(0,P13+Q13-MIN(Schulden!G11,P13+Q13)),0)+IF(AND(Schulden!J12&lt;Schulden!J18,T13&gt;0),MAX(0,T13+U13-MIN(Schulden!G12,T13+U13)),0)+IF(AND(Schulden!J13&lt;Schulden!J18,X13&gt;0),MAX(0,X13+Y13-MIN(Schulden!G13,X13+Y13)),0)+IF(AND(Schulden!J14&lt;Schulden!J18,AB13&gt;0),MAX(0,AB13+AC13-MIN(Schulden!G14,AB13+AC13)),0)+IF(AND(Schulden!J15&lt;Schulden!J18,AF13&gt;0),MAX(0,AF13+AG13-MIN(Schulden!G15,AF13+AG13)),0)+IF(AND(Schulden!J16&lt;Schulden!J18,AJ13&gt;0),MAX(0,AJ13+AK13-MIN(Schulden!G16,AJ13+AK13)),0)+IF(AND(Schulden!J17&lt;Schulden!J18,AN13&gt;0),MAX(0,AN13+AO13-MIN(Schulden!G17,AN13+AO13)),0)+IF(AND(Schulden!J18&lt;Schulden!J18,AR13&gt;0),MAX(0,AR13+AS13-MIN(Schulden!G18,AR13+AS13)),0)+IF(AND(Schulden!J19&lt;Schulden!J18,AV13&gt;0),MAX(0,AV13+AW13-MIN(Schulden!G19,AV13+AW13)),0)+IF(AND(Schulden!J20&lt;Schulden!J18,AZ13&gt;0),MAX(0,AZ13+BA13-MIN(Schulden!G20,AZ13+BA13)),0)+IF(AND(Schulden!J21&lt;Schulden!J18,BD13&gt;0),MAX(0,BD13+BE13-MIN(Schulden!G21,BD13+BE13)),0)+IF(AND(Schulden!J22&lt;Schulden!J18,BH13&gt;0),MAX(0,BH13+BI13-MIN(Schulden!G22,BH13+BI13)),0))),MAX(0,AR13+AS13-MIN(Schulden!G18,AR13+AS13)))+SUMIFS(Sonderzahlungen!$D$8:$D$67,Sonderzahlungen!$G$8:$G$67,$B13,Sonderzahlungen!$E$8:$E$67,"Gezielte Schuld",Sonderzahlungen!$F$8:$F$67,Schulden!B18)))</f>
        <v/>
      </c>
      <c r="AU13" s="24">
        <f>MAX(0,AR13+AS13-AT13)</f>
        <v/>
      </c>
      <c r="AV13" s="24">
        <f>AY12</f>
        <v/>
      </c>
      <c r="AW13" s="24">
        <f>IF(AV13&lt;=0,0,AV13*Schulden!F19/12)</f>
        <v/>
      </c>
      <c r="AX13" s="24">
        <f>IF(AV13&lt;=0,0,MIN(AV13+AW13,MIN(Schulden!G19,AV13+AW13)+MIN(MAX(0,Strategie!$C$9+SUMIFS(Sonderzahlungen!$D$8:$D$67,Sonderzahlungen!$G$8:$G$67,$B13,Sonderzahlungen!$E$8:$E$67,"Nach Strategie")-(IF(AND(Schulden!J8&lt;Schulden!J19,D13&gt;0),MAX(0,D13+E13-MIN(Schulden!G8,D13+E13)),0)+IF(AND(Schulden!J9&lt;Schulden!J19,H13&gt;0),MAX(0,H13+I13-MIN(Schulden!G9,H13+I13)),0)+IF(AND(Schulden!J10&lt;Schulden!J19,L13&gt;0),MAX(0,L13+M13-MIN(Schulden!G10,L13+M13)),0)+IF(AND(Schulden!J11&lt;Schulden!J19,P13&gt;0),MAX(0,P13+Q13-MIN(Schulden!G11,P13+Q13)),0)+IF(AND(Schulden!J12&lt;Schulden!J19,T13&gt;0),MAX(0,T13+U13-MIN(Schulden!G12,T13+U13)),0)+IF(AND(Schulden!J13&lt;Schulden!J19,X13&gt;0),MAX(0,X13+Y13-MIN(Schulden!G13,X13+Y13)),0)+IF(AND(Schulden!J14&lt;Schulden!J19,AB13&gt;0),MAX(0,AB13+AC13-MIN(Schulden!G14,AB13+AC13)),0)+IF(AND(Schulden!J15&lt;Schulden!J19,AF13&gt;0),MAX(0,AF13+AG13-MIN(Schulden!G15,AF13+AG13)),0)+IF(AND(Schulden!J16&lt;Schulden!J19,AJ13&gt;0),MAX(0,AJ13+AK13-MIN(Schulden!G16,AJ13+AK13)),0)+IF(AND(Schulden!J17&lt;Schulden!J19,AN13&gt;0),MAX(0,AN13+AO13-MIN(Schulden!G17,AN13+AO13)),0)+IF(AND(Schulden!J18&lt;Schulden!J19,AR13&gt;0),MAX(0,AR13+AS13-MIN(Schulden!G18,AR13+AS13)),0)+IF(AND(Schulden!J19&lt;Schulden!J19,AV13&gt;0),MAX(0,AV13+AW13-MIN(Schulden!G19,AV13+AW13)),0)+IF(AND(Schulden!J20&lt;Schulden!J19,AZ13&gt;0),MAX(0,AZ13+BA13-MIN(Schulden!G20,AZ13+BA13)),0)+IF(AND(Schulden!J21&lt;Schulden!J19,BD13&gt;0),MAX(0,BD13+BE13-MIN(Schulden!G21,BD13+BE13)),0)+IF(AND(Schulden!J22&lt;Schulden!J19,BH13&gt;0),MAX(0,BH13+BI13-MIN(Schulden!G22,BH13+BI13)),0))),MAX(0,AV13+AW13-MIN(Schulden!G19,AV13+AW13)))+SUMIFS(Sonderzahlungen!$D$8:$D$67,Sonderzahlungen!$G$8:$G$67,$B13,Sonderzahlungen!$E$8:$E$67,"Gezielte Schuld",Sonderzahlungen!$F$8:$F$67,Schulden!B19)))</f>
        <v/>
      </c>
      <c r="AY13" s="24">
        <f>MAX(0,AV13+AW13-AX13)</f>
        <v/>
      </c>
      <c r="AZ13" s="24">
        <f>BC12</f>
        <v/>
      </c>
      <c r="BA13" s="24">
        <f>IF(AZ13&lt;=0,0,AZ13*Schulden!F20/12)</f>
        <v/>
      </c>
      <c r="BB13" s="24">
        <f>IF(AZ13&lt;=0,0,MIN(AZ13+BA13,MIN(Schulden!G20,AZ13+BA13)+MIN(MAX(0,Strategie!$C$9+SUMIFS(Sonderzahlungen!$D$8:$D$67,Sonderzahlungen!$G$8:$G$67,$B13,Sonderzahlungen!$E$8:$E$67,"Nach Strategie")-(IF(AND(Schulden!J8&lt;Schulden!J20,D13&gt;0),MAX(0,D13+E13-MIN(Schulden!G8,D13+E13)),0)+IF(AND(Schulden!J9&lt;Schulden!J20,H13&gt;0),MAX(0,H13+I13-MIN(Schulden!G9,H13+I13)),0)+IF(AND(Schulden!J10&lt;Schulden!J20,L13&gt;0),MAX(0,L13+M13-MIN(Schulden!G10,L13+M13)),0)+IF(AND(Schulden!J11&lt;Schulden!J20,P13&gt;0),MAX(0,P13+Q13-MIN(Schulden!G11,P13+Q13)),0)+IF(AND(Schulden!J12&lt;Schulden!J20,T13&gt;0),MAX(0,T13+U13-MIN(Schulden!G12,T13+U13)),0)+IF(AND(Schulden!J13&lt;Schulden!J20,X13&gt;0),MAX(0,X13+Y13-MIN(Schulden!G13,X13+Y13)),0)+IF(AND(Schulden!J14&lt;Schulden!J20,AB13&gt;0),MAX(0,AB13+AC13-MIN(Schulden!G14,AB13+AC13)),0)+IF(AND(Schulden!J15&lt;Schulden!J20,AF13&gt;0),MAX(0,AF13+AG13-MIN(Schulden!G15,AF13+AG13)),0)+IF(AND(Schulden!J16&lt;Schulden!J20,AJ13&gt;0),MAX(0,AJ13+AK13-MIN(Schulden!G16,AJ13+AK13)),0)+IF(AND(Schulden!J17&lt;Schulden!J20,AN13&gt;0),MAX(0,AN13+AO13-MIN(Schulden!G17,AN13+AO13)),0)+IF(AND(Schulden!J18&lt;Schulden!J20,AR13&gt;0),MAX(0,AR13+AS13-MIN(Schulden!G18,AR13+AS13)),0)+IF(AND(Schulden!J19&lt;Schulden!J20,AV13&gt;0),MAX(0,AV13+AW13-MIN(Schulden!G19,AV13+AW13)),0)+IF(AND(Schulden!J20&lt;Schulden!J20,AZ13&gt;0),MAX(0,AZ13+BA13-MIN(Schulden!G20,AZ13+BA13)),0)+IF(AND(Schulden!J21&lt;Schulden!J20,BD13&gt;0),MAX(0,BD13+BE13-MIN(Schulden!G21,BD13+BE13)),0)+IF(AND(Schulden!J22&lt;Schulden!J20,BH13&gt;0),MAX(0,BH13+BI13-MIN(Schulden!G22,BH13+BI13)),0))),MAX(0,AZ13+BA13-MIN(Schulden!G20,AZ13+BA13)))+SUMIFS(Sonderzahlungen!$D$8:$D$67,Sonderzahlungen!$G$8:$G$67,$B13,Sonderzahlungen!$E$8:$E$67,"Gezielte Schuld",Sonderzahlungen!$F$8:$F$67,Schulden!B20)))</f>
        <v/>
      </c>
      <c r="BC13" s="24">
        <f>MAX(0,AZ13+BA13-BB13)</f>
        <v/>
      </c>
      <c r="BD13" s="24">
        <f>BG12</f>
        <v/>
      </c>
      <c r="BE13" s="24">
        <f>IF(BD13&lt;=0,0,BD13*Schulden!F21/12)</f>
        <v/>
      </c>
      <c r="BF13" s="24">
        <f>IF(BD13&lt;=0,0,MIN(BD13+BE13,MIN(Schulden!G21,BD13+BE13)+MIN(MAX(0,Strategie!$C$9+SUMIFS(Sonderzahlungen!$D$8:$D$67,Sonderzahlungen!$G$8:$G$67,$B13,Sonderzahlungen!$E$8:$E$67,"Nach Strategie")-(IF(AND(Schulden!J8&lt;Schulden!J21,D13&gt;0),MAX(0,D13+E13-MIN(Schulden!G8,D13+E13)),0)+IF(AND(Schulden!J9&lt;Schulden!J21,H13&gt;0),MAX(0,H13+I13-MIN(Schulden!G9,H13+I13)),0)+IF(AND(Schulden!J10&lt;Schulden!J21,L13&gt;0),MAX(0,L13+M13-MIN(Schulden!G10,L13+M13)),0)+IF(AND(Schulden!J11&lt;Schulden!J21,P13&gt;0),MAX(0,P13+Q13-MIN(Schulden!G11,P13+Q13)),0)+IF(AND(Schulden!J12&lt;Schulden!J21,T13&gt;0),MAX(0,T13+U13-MIN(Schulden!G12,T13+U13)),0)+IF(AND(Schulden!J13&lt;Schulden!J21,X13&gt;0),MAX(0,X13+Y13-MIN(Schulden!G13,X13+Y13)),0)+IF(AND(Schulden!J14&lt;Schulden!J21,AB13&gt;0),MAX(0,AB13+AC13-MIN(Schulden!G14,AB13+AC13)),0)+IF(AND(Schulden!J15&lt;Schulden!J21,AF13&gt;0),MAX(0,AF13+AG13-MIN(Schulden!G15,AF13+AG13)),0)+IF(AND(Schulden!J16&lt;Schulden!J21,AJ13&gt;0),MAX(0,AJ13+AK13-MIN(Schulden!G16,AJ13+AK13)),0)+IF(AND(Schulden!J17&lt;Schulden!J21,AN13&gt;0),MAX(0,AN13+AO13-MIN(Schulden!G17,AN13+AO13)),0)+IF(AND(Schulden!J18&lt;Schulden!J21,AR13&gt;0),MAX(0,AR13+AS13-MIN(Schulden!G18,AR13+AS13)),0)+IF(AND(Schulden!J19&lt;Schulden!J21,AV13&gt;0),MAX(0,AV13+AW13-MIN(Schulden!G19,AV13+AW13)),0)+IF(AND(Schulden!J20&lt;Schulden!J21,AZ13&gt;0),MAX(0,AZ13+BA13-MIN(Schulden!G20,AZ13+BA13)),0)+IF(AND(Schulden!J21&lt;Schulden!J21,BD13&gt;0),MAX(0,BD13+BE13-MIN(Schulden!G21,BD13+BE13)),0)+IF(AND(Schulden!J22&lt;Schulden!J21,BH13&gt;0),MAX(0,BH13+BI13-MIN(Schulden!G22,BH13+BI13)),0))),MAX(0,BD13+BE13-MIN(Schulden!G21,BD13+BE13)))+SUMIFS(Sonderzahlungen!$D$8:$D$67,Sonderzahlungen!$G$8:$G$67,$B13,Sonderzahlungen!$E$8:$E$67,"Gezielte Schuld",Sonderzahlungen!$F$8:$F$67,Schulden!B21)))</f>
        <v/>
      </c>
      <c r="BG13" s="24">
        <f>MAX(0,BD13+BE13-BF13)</f>
        <v/>
      </c>
      <c r="BH13" s="24">
        <f>BK12</f>
        <v/>
      </c>
      <c r="BI13" s="24">
        <f>IF(BH13&lt;=0,0,BH13*Schulden!F22/12)</f>
        <v/>
      </c>
      <c r="BJ13" s="24">
        <f>IF(BH13&lt;=0,0,MIN(BH13+BI13,MIN(Schulden!G22,BH13+BI13)+MIN(MAX(0,Strategie!$C$9+SUMIFS(Sonderzahlungen!$D$8:$D$67,Sonderzahlungen!$G$8:$G$67,$B13,Sonderzahlungen!$E$8:$E$67,"Nach Strategie")-(IF(AND(Schulden!J8&lt;Schulden!J22,D13&gt;0),MAX(0,D13+E13-MIN(Schulden!G8,D13+E13)),0)+IF(AND(Schulden!J9&lt;Schulden!J22,H13&gt;0),MAX(0,H13+I13-MIN(Schulden!G9,H13+I13)),0)+IF(AND(Schulden!J10&lt;Schulden!J22,L13&gt;0),MAX(0,L13+M13-MIN(Schulden!G10,L13+M13)),0)+IF(AND(Schulden!J11&lt;Schulden!J22,P13&gt;0),MAX(0,P13+Q13-MIN(Schulden!G11,P13+Q13)),0)+IF(AND(Schulden!J12&lt;Schulden!J22,T13&gt;0),MAX(0,T13+U13-MIN(Schulden!G12,T13+U13)),0)+IF(AND(Schulden!J13&lt;Schulden!J22,X13&gt;0),MAX(0,X13+Y13-MIN(Schulden!G13,X13+Y13)),0)+IF(AND(Schulden!J14&lt;Schulden!J22,AB13&gt;0),MAX(0,AB13+AC13-MIN(Schulden!G14,AB13+AC13)),0)+IF(AND(Schulden!J15&lt;Schulden!J22,AF13&gt;0),MAX(0,AF13+AG13-MIN(Schulden!G15,AF13+AG13)),0)+IF(AND(Schulden!J16&lt;Schulden!J22,AJ13&gt;0),MAX(0,AJ13+AK13-MIN(Schulden!G16,AJ13+AK13)),0)+IF(AND(Schulden!J17&lt;Schulden!J22,AN13&gt;0),MAX(0,AN13+AO13-MIN(Schulden!G17,AN13+AO13)),0)+IF(AND(Schulden!J18&lt;Schulden!J22,AR13&gt;0),MAX(0,AR13+AS13-MIN(Schulden!G18,AR13+AS13)),0)+IF(AND(Schulden!J19&lt;Schulden!J22,AV13&gt;0),MAX(0,AV13+AW13-MIN(Schulden!G19,AV13+AW13)),0)+IF(AND(Schulden!J20&lt;Schulden!J22,AZ13&gt;0),MAX(0,AZ13+BA13-MIN(Schulden!G20,AZ13+BA13)),0)+IF(AND(Schulden!J21&lt;Schulden!J22,BD13&gt;0),MAX(0,BD13+BE13-MIN(Schulden!G21,BD13+BE13)),0)+IF(AND(Schulden!J22&lt;Schulden!J22,BH13&gt;0),MAX(0,BH13+BI13-MIN(Schulden!G22,BH13+BI13)),0))),MAX(0,BH13+BI13-MIN(Schulden!G22,BH13+BI13)))+SUMIFS(Sonderzahlungen!$D$8:$D$67,Sonderzahlungen!$G$8:$G$67,$B13,Sonderzahlungen!$E$8:$E$67,"Gezielte Schuld",Sonderzahlungen!$F$8:$F$67,Schulden!B22)))</f>
        <v/>
      </c>
      <c r="BK13" s="24">
        <f>MAX(0,BH13+BI13-BJ13)</f>
        <v/>
      </c>
    </row>
    <row r="14">
      <c r="B14" s="23">
        <f>EDATE(B13,1)</f>
        <v/>
      </c>
      <c r="C14" s="24">
        <f>SUMIFS(Sonderzahlungen!$D$8:$D$67,Sonderzahlungen!$G$8:$G$67,B14)</f>
        <v/>
      </c>
      <c r="D14" s="24">
        <f>G13</f>
        <v/>
      </c>
      <c r="E14" s="24">
        <f>IF(D14&lt;=0,0,D14*Schulden!F8/12)</f>
        <v/>
      </c>
      <c r="F14" s="24">
        <f>IF(D14&lt;=0,0,MIN(D14+E14,MIN(Schulden!G8,D14+E14)+MIN(MAX(0,Strategie!$C$9+SUMIFS(Sonderzahlungen!$D$8:$D$67,Sonderzahlungen!$G$8:$G$67,$B14,Sonderzahlungen!$E$8:$E$67,"Nach Strategie")-(IF(AND(Schulden!J8&lt;Schulden!J8,D14&gt;0),MAX(0,D14+E14-MIN(Schulden!G8,D14+E14)),0)+IF(AND(Schulden!J9&lt;Schulden!J8,H14&gt;0),MAX(0,H14+I14-MIN(Schulden!G9,H14+I14)),0)+IF(AND(Schulden!J10&lt;Schulden!J8,L14&gt;0),MAX(0,L14+M14-MIN(Schulden!G10,L14+M14)),0)+IF(AND(Schulden!J11&lt;Schulden!J8,P14&gt;0),MAX(0,P14+Q14-MIN(Schulden!G11,P14+Q14)),0)+IF(AND(Schulden!J12&lt;Schulden!J8,T14&gt;0),MAX(0,T14+U14-MIN(Schulden!G12,T14+U14)),0)+IF(AND(Schulden!J13&lt;Schulden!J8,X14&gt;0),MAX(0,X14+Y14-MIN(Schulden!G13,X14+Y14)),0)+IF(AND(Schulden!J14&lt;Schulden!J8,AB14&gt;0),MAX(0,AB14+AC14-MIN(Schulden!G14,AB14+AC14)),0)+IF(AND(Schulden!J15&lt;Schulden!J8,AF14&gt;0),MAX(0,AF14+AG14-MIN(Schulden!G15,AF14+AG14)),0)+IF(AND(Schulden!J16&lt;Schulden!J8,AJ14&gt;0),MAX(0,AJ14+AK14-MIN(Schulden!G16,AJ14+AK14)),0)+IF(AND(Schulden!J17&lt;Schulden!J8,AN14&gt;0),MAX(0,AN14+AO14-MIN(Schulden!G17,AN14+AO14)),0)+IF(AND(Schulden!J18&lt;Schulden!J8,AR14&gt;0),MAX(0,AR14+AS14-MIN(Schulden!G18,AR14+AS14)),0)+IF(AND(Schulden!J19&lt;Schulden!J8,AV14&gt;0),MAX(0,AV14+AW14-MIN(Schulden!G19,AV14+AW14)),0)+IF(AND(Schulden!J20&lt;Schulden!J8,AZ14&gt;0),MAX(0,AZ14+BA14-MIN(Schulden!G20,AZ14+BA14)),0)+IF(AND(Schulden!J21&lt;Schulden!J8,BD14&gt;0),MAX(0,BD14+BE14-MIN(Schulden!G21,BD14+BE14)),0)+IF(AND(Schulden!J22&lt;Schulden!J8,BH14&gt;0),MAX(0,BH14+BI14-MIN(Schulden!G22,BH14+BI14)),0))),MAX(0,D14+E14-MIN(Schulden!G8,D14+E14)))+SUMIFS(Sonderzahlungen!$D$8:$D$67,Sonderzahlungen!$G$8:$G$67,$B14,Sonderzahlungen!$E$8:$E$67,"Gezielte Schuld",Sonderzahlungen!$F$8:$F$67,Schulden!B8)))</f>
        <v/>
      </c>
      <c r="G14" s="24">
        <f>MAX(0,D14+E14-F14)</f>
        <v/>
      </c>
      <c r="H14" s="24">
        <f>K13</f>
        <v/>
      </c>
      <c r="I14" s="24">
        <f>IF(H14&lt;=0,0,H14*Schulden!F9/12)</f>
        <v/>
      </c>
      <c r="J14" s="24">
        <f>IF(H14&lt;=0,0,MIN(H14+I14,MIN(Schulden!G9,H14+I14)+MIN(MAX(0,Strategie!$C$9+SUMIFS(Sonderzahlungen!$D$8:$D$67,Sonderzahlungen!$G$8:$G$67,$B14,Sonderzahlungen!$E$8:$E$67,"Nach Strategie")-(IF(AND(Schulden!J8&lt;Schulden!J9,D14&gt;0),MAX(0,D14+E14-MIN(Schulden!G8,D14+E14)),0)+IF(AND(Schulden!J9&lt;Schulden!J9,H14&gt;0),MAX(0,H14+I14-MIN(Schulden!G9,H14+I14)),0)+IF(AND(Schulden!J10&lt;Schulden!J9,L14&gt;0),MAX(0,L14+M14-MIN(Schulden!G10,L14+M14)),0)+IF(AND(Schulden!J11&lt;Schulden!J9,P14&gt;0),MAX(0,P14+Q14-MIN(Schulden!G11,P14+Q14)),0)+IF(AND(Schulden!J12&lt;Schulden!J9,T14&gt;0),MAX(0,T14+U14-MIN(Schulden!G12,T14+U14)),0)+IF(AND(Schulden!J13&lt;Schulden!J9,X14&gt;0),MAX(0,X14+Y14-MIN(Schulden!G13,X14+Y14)),0)+IF(AND(Schulden!J14&lt;Schulden!J9,AB14&gt;0),MAX(0,AB14+AC14-MIN(Schulden!G14,AB14+AC14)),0)+IF(AND(Schulden!J15&lt;Schulden!J9,AF14&gt;0),MAX(0,AF14+AG14-MIN(Schulden!G15,AF14+AG14)),0)+IF(AND(Schulden!J16&lt;Schulden!J9,AJ14&gt;0),MAX(0,AJ14+AK14-MIN(Schulden!G16,AJ14+AK14)),0)+IF(AND(Schulden!J17&lt;Schulden!J9,AN14&gt;0),MAX(0,AN14+AO14-MIN(Schulden!G17,AN14+AO14)),0)+IF(AND(Schulden!J18&lt;Schulden!J9,AR14&gt;0),MAX(0,AR14+AS14-MIN(Schulden!G18,AR14+AS14)),0)+IF(AND(Schulden!J19&lt;Schulden!J9,AV14&gt;0),MAX(0,AV14+AW14-MIN(Schulden!G19,AV14+AW14)),0)+IF(AND(Schulden!J20&lt;Schulden!J9,AZ14&gt;0),MAX(0,AZ14+BA14-MIN(Schulden!G20,AZ14+BA14)),0)+IF(AND(Schulden!J21&lt;Schulden!J9,BD14&gt;0),MAX(0,BD14+BE14-MIN(Schulden!G21,BD14+BE14)),0)+IF(AND(Schulden!J22&lt;Schulden!J9,BH14&gt;0),MAX(0,BH14+BI14-MIN(Schulden!G22,BH14+BI14)),0))),MAX(0,H14+I14-MIN(Schulden!G9,H14+I14)))+SUMIFS(Sonderzahlungen!$D$8:$D$67,Sonderzahlungen!$G$8:$G$67,$B14,Sonderzahlungen!$E$8:$E$67,"Gezielte Schuld",Sonderzahlungen!$F$8:$F$67,Schulden!B9)))</f>
        <v/>
      </c>
      <c r="K14" s="24">
        <f>MAX(0,H14+I14-J14)</f>
        <v/>
      </c>
      <c r="L14" s="24">
        <f>O13</f>
        <v/>
      </c>
      <c r="M14" s="24">
        <f>IF(L14&lt;=0,0,L14*Schulden!F10/12)</f>
        <v/>
      </c>
      <c r="N14" s="24">
        <f>IF(L14&lt;=0,0,MIN(L14+M14,MIN(Schulden!G10,L14+M14)+MIN(MAX(0,Strategie!$C$9+SUMIFS(Sonderzahlungen!$D$8:$D$67,Sonderzahlungen!$G$8:$G$67,$B14,Sonderzahlungen!$E$8:$E$67,"Nach Strategie")-(IF(AND(Schulden!J8&lt;Schulden!J10,D14&gt;0),MAX(0,D14+E14-MIN(Schulden!G8,D14+E14)),0)+IF(AND(Schulden!J9&lt;Schulden!J10,H14&gt;0),MAX(0,H14+I14-MIN(Schulden!G9,H14+I14)),0)+IF(AND(Schulden!J10&lt;Schulden!J10,L14&gt;0),MAX(0,L14+M14-MIN(Schulden!G10,L14+M14)),0)+IF(AND(Schulden!J11&lt;Schulden!J10,P14&gt;0),MAX(0,P14+Q14-MIN(Schulden!G11,P14+Q14)),0)+IF(AND(Schulden!J12&lt;Schulden!J10,T14&gt;0),MAX(0,T14+U14-MIN(Schulden!G12,T14+U14)),0)+IF(AND(Schulden!J13&lt;Schulden!J10,X14&gt;0),MAX(0,X14+Y14-MIN(Schulden!G13,X14+Y14)),0)+IF(AND(Schulden!J14&lt;Schulden!J10,AB14&gt;0),MAX(0,AB14+AC14-MIN(Schulden!G14,AB14+AC14)),0)+IF(AND(Schulden!J15&lt;Schulden!J10,AF14&gt;0),MAX(0,AF14+AG14-MIN(Schulden!G15,AF14+AG14)),0)+IF(AND(Schulden!J16&lt;Schulden!J10,AJ14&gt;0),MAX(0,AJ14+AK14-MIN(Schulden!G16,AJ14+AK14)),0)+IF(AND(Schulden!J17&lt;Schulden!J10,AN14&gt;0),MAX(0,AN14+AO14-MIN(Schulden!G17,AN14+AO14)),0)+IF(AND(Schulden!J18&lt;Schulden!J10,AR14&gt;0),MAX(0,AR14+AS14-MIN(Schulden!G18,AR14+AS14)),0)+IF(AND(Schulden!J19&lt;Schulden!J10,AV14&gt;0),MAX(0,AV14+AW14-MIN(Schulden!G19,AV14+AW14)),0)+IF(AND(Schulden!J20&lt;Schulden!J10,AZ14&gt;0),MAX(0,AZ14+BA14-MIN(Schulden!G20,AZ14+BA14)),0)+IF(AND(Schulden!J21&lt;Schulden!J10,BD14&gt;0),MAX(0,BD14+BE14-MIN(Schulden!G21,BD14+BE14)),0)+IF(AND(Schulden!J22&lt;Schulden!J10,BH14&gt;0),MAX(0,BH14+BI14-MIN(Schulden!G22,BH14+BI14)),0))),MAX(0,L14+M14-MIN(Schulden!G10,L14+M14)))+SUMIFS(Sonderzahlungen!$D$8:$D$67,Sonderzahlungen!$G$8:$G$67,$B14,Sonderzahlungen!$E$8:$E$67,"Gezielte Schuld",Sonderzahlungen!$F$8:$F$67,Schulden!B10)))</f>
        <v/>
      </c>
      <c r="O14" s="24">
        <f>MAX(0,L14+M14-N14)</f>
        <v/>
      </c>
      <c r="P14" s="24">
        <f>S13</f>
        <v/>
      </c>
      <c r="Q14" s="24">
        <f>IF(P14&lt;=0,0,P14*Schulden!F11/12)</f>
        <v/>
      </c>
      <c r="R14" s="24">
        <f>IF(P14&lt;=0,0,MIN(P14+Q14,MIN(Schulden!G11,P14+Q14)+MIN(MAX(0,Strategie!$C$9+SUMIFS(Sonderzahlungen!$D$8:$D$67,Sonderzahlungen!$G$8:$G$67,$B14,Sonderzahlungen!$E$8:$E$67,"Nach Strategie")-(IF(AND(Schulden!J8&lt;Schulden!J11,D14&gt;0),MAX(0,D14+E14-MIN(Schulden!G8,D14+E14)),0)+IF(AND(Schulden!J9&lt;Schulden!J11,H14&gt;0),MAX(0,H14+I14-MIN(Schulden!G9,H14+I14)),0)+IF(AND(Schulden!J10&lt;Schulden!J11,L14&gt;0),MAX(0,L14+M14-MIN(Schulden!G10,L14+M14)),0)+IF(AND(Schulden!J11&lt;Schulden!J11,P14&gt;0),MAX(0,P14+Q14-MIN(Schulden!G11,P14+Q14)),0)+IF(AND(Schulden!J12&lt;Schulden!J11,T14&gt;0),MAX(0,T14+U14-MIN(Schulden!G12,T14+U14)),0)+IF(AND(Schulden!J13&lt;Schulden!J11,X14&gt;0),MAX(0,X14+Y14-MIN(Schulden!G13,X14+Y14)),0)+IF(AND(Schulden!J14&lt;Schulden!J11,AB14&gt;0),MAX(0,AB14+AC14-MIN(Schulden!G14,AB14+AC14)),0)+IF(AND(Schulden!J15&lt;Schulden!J11,AF14&gt;0),MAX(0,AF14+AG14-MIN(Schulden!G15,AF14+AG14)),0)+IF(AND(Schulden!J16&lt;Schulden!J11,AJ14&gt;0),MAX(0,AJ14+AK14-MIN(Schulden!G16,AJ14+AK14)),0)+IF(AND(Schulden!J17&lt;Schulden!J11,AN14&gt;0),MAX(0,AN14+AO14-MIN(Schulden!G17,AN14+AO14)),0)+IF(AND(Schulden!J18&lt;Schulden!J11,AR14&gt;0),MAX(0,AR14+AS14-MIN(Schulden!G18,AR14+AS14)),0)+IF(AND(Schulden!J19&lt;Schulden!J11,AV14&gt;0),MAX(0,AV14+AW14-MIN(Schulden!G19,AV14+AW14)),0)+IF(AND(Schulden!J20&lt;Schulden!J11,AZ14&gt;0),MAX(0,AZ14+BA14-MIN(Schulden!G20,AZ14+BA14)),0)+IF(AND(Schulden!J21&lt;Schulden!J11,BD14&gt;0),MAX(0,BD14+BE14-MIN(Schulden!G21,BD14+BE14)),0)+IF(AND(Schulden!J22&lt;Schulden!J11,BH14&gt;0),MAX(0,BH14+BI14-MIN(Schulden!G22,BH14+BI14)),0))),MAX(0,P14+Q14-MIN(Schulden!G11,P14+Q14)))+SUMIFS(Sonderzahlungen!$D$8:$D$67,Sonderzahlungen!$G$8:$G$67,$B14,Sonderzahlungen!$E$8:$E$67,"Gezielte Schuld",Sonderzahlungen!$F$8:$F$67,Schulden!B11)))</f>
        <v/>
      </c>
      <c r="S14" s="24">
        <f>MAX(0,P14+Q14-R14)</f>
        <v/>
      </c>
      <c r="T14" s="24">
        <f>W13</f>
        <v/>
      </c>
      <c r="U14" s="24">
        <f>IF(T14&lt;=0,0,T14*Schulden!F12/12)</f>
        <v/>
      </c>
      <c r="V14" s="24">
        <f>IF(T14&lt;=0,0,MIN(T14+U14,MIN(Schulden!G12,T14+U14)+MIN(MAX(0,Strategie!$C$9+SUMIFS(Sonderzahlungen!$D$8:$D$67,Sonderzahlungen!$G$8:$G$67,$B14,Sonderzahlungen!$E$8:$E$67,"Nach Strategie")-(IF(AND(Schulden!J8&lt;Schulden!J12,D14&gt;0),MAX(0,D14+E14-MIN(Schulden!G8,D14+E14)),0)+IF(AND(Schulden!J9&lt;Schulden!J12,H14&gt;0),MAX(0,H14+I14-MIN(Schulden!G9,H14+I14)),0)+IF(AND(Schulden!J10&lt;Schulden!J12,L14&gt;0),MAX(0,L14+M14-MIN(Schulden!G10,L14+M14)),0)+IF(AND(Schulden!J11&lt;Schulden!J12,P14&gt;0),MAX(0,P14+Q14-MIN(Schulden!G11,P14+Q14)),0)+IF(AND(Schulden!J12&lt;Schulden!J12,T14&gt;0),MAX(0,T14+U14-MIN(Schulden!G12,T14+U14)),0)+IF(AND(Schulden!J13&lt;Schulden!J12,X14&gt;0),MAX(0,X14+Y14-MIN(Schulden!G13,X14+Y14)),0)+IF(AND(Schulden!J14&lt;Schulden!J12,AB14&gt;0),MAX(0,AB14+AC14-MIN(Schulden!G14,AB14+AC14)),0)+IF(AND(Schulden!J15&lt;Schulden!J12,AF14&gt;0),MAX(0,AF14+AG14-MIN(Schulden!G15,AF14+AG14)),0)+IF(AND(Schulden!J16&lt;Schulden!J12,AJ14&gt;0),MAX(0,AJ14+AK14-MIN(Schulden!G16,AJ14+AK14)),0)+IF(AND(Schulden!J17&lt;Schulden!J12,AN14&gt;0),MAX(0,AN14+AO14-MIN(Schulden!G17,AN14+AO14)),0)+IF(AND(Schulden!J18&lt;Schulden!J12,AR14&gt;0),MAX(0,AR14+AS14-MIN(Schulden!G18,AR14+AS14)),0)+IF(AND(Schulden!J19&lt;Schulden!J12,AV14&gt;0),MAX(0,AV14+AW14-MIN(Schulden!G19,AV14+AW14)),0)+IF(AND(Schulden!J20&lt;Schulden!J12,AZ14&gt;0),MAX(0,AZ14+BA14-MIN(Schulden!G20,AZ14+BA14)),0)+IF(AND(Schulden!J21&lt;Schulden!J12,BD14&gt;0),MAX(0,BD14+BE14-MIN(Schulden!G21,BD14+BE14)),0)+IF(AND(Schulden!J22&lt;Schulden!J12,BH14&gt;0),MAX(0,BH14+BI14-MIN(Schulden!G22,BH14+BI14)),0))),MAX(0,T14+U14-MIN(Schulden!G12,T14+U14)))+SUMIFS(Sonderzahlungen!$D$8:$D$67,Sonderzahlungen!$G$8:$G$67,$B14,Sonderzahlungen!$E$8:$E$67,"Gezielte Schuld",Sonderzahlungen!$F$8:$F$67,Schulden!B12)))</f>
        <v/>
      </c>
      <c r="W14" s="24">
        <f>MAX(0,T14+U14-V14)</f>
        <v/>
      </c>
      <c r="X14" s="24">
        <f>AA13</f>
        <v/>
      </c>
      <c r="Y14" s="24">
        <f>IF(X14&lt;=0,0,X14*Schulden!F13/12)</f>
        <v/>
      </c>
      <c r="Z14" s="24">
        <f>IF(X14&lt;=0,0,MIN(X14+Y14,MIN(Schulden!G13,X14+Y14)+MIN(MAX(0,Strategie!$C$9+SUMIFS(Sonderzahlungen!$D$8:$D$67,Sonderzahlungen!$G$8:$G$67,$B14,Sonderzahlungen!$E$8:$E$67,"Nach Strategie")-(IF(AND(Schulden!J8&lt;Schulden!J13,D14&gt;0),MAX(0,D14+E14-MIN(Schulden!G8,D14+E14)),0)+IF(AND(Schulden!J9&lt;Schulden!J13,H14&gt;0),MAX(0,H14+I14-MIN(Schulden!G9,H14+I14)),0)+IF(AND(Schulden!J10&lt;Schulden!J13,L14&gt;0),MAX(0,L14+M14-MIN(Schulden!G10,L14+M14)),0)+IF(AND(Schulden!J11&lt;Schulden!J13,P14&gt;0),MAX(0,P14+Q14-MIN(Schulden!G11,P14+Q14)),0)+IF(AND(Schulden!J12&lt;Schulden!J13,T14&gt;0),MAX(0,T14+U14-MIN(Schulden!G12,T14+U14)),0)+IF(AND(Schulden!J13&lt;Schulden!J13,X14&gt;0),MAX(0,X14+Y14-MIN(Schulden!G13,X14+Y14)),0)+IF(AND(Schulden!J14&lt;Schulden!J13,AB14&gt;0),MAX(0,AB14+AC14-MIN(Schulden!G14,AB14+AC14)),0)+IF(AND(Schulden!J15&lt;Schulden!J13,AF14&gt;0),MAX(0,AF14+AG14-MIN(Schulden!G15,AF14+AG14)),0)+IF(AND(Schulden!J16&lt;Schulden!J13,AJ14&gt;0),MAX(0,AJ14+AK14-MIN(Schulden!G16,AJ14+AK14)),0)+IF(AND(Schulden!J17&lt;Schulden!J13,AN14&gt;0),MAX(0,AN14+AO14-MIN(Schulden!G17,AN14+AO14)),0)+IF(AND(Schulden!J18&lt;Schulden!J13,AR14&gt;0),MAX(0,AR14+AS14-MIN(Schulden!G18,AR14+AS14)),0)+IF(AND(Schulden!J19&lt;Schulden!J13,AV14&gt;0),MAX(0,AV14+AW14-MIN(Schulden!G19,AV14+AW14)),0)+IF(AND(Schulden!J20&lt;Schulden!J13,AZ14&gt;0),MAX(0,AZ14+BA14-MIN(Schulden!G20,AZ14+BA14)),0)+IF(AND(Schulden!J21&lt;Schulden!J13,BD14&gt;0),MAX(0,BD14+BE14-MIN(Schulden!G21,BD14+BE14)),0)+IF(AND(Schulden!J22&lt;Schulden!J13,BH14&gt;0),MAX(0,BH14+BI14-MIN(Schulden!G22,BH14+BI14)),0))),MAX(0,X14+Y14-MIN(Schulden!G13,X14+Y14)))+SUMIFS(Sonderzahlungen!$D$8:$D$67,Sonderzahlungen!$G$8:$G$67,$B14,Sonderzahlungen!$E$8:$E$67,"Gezielte Schuld",Sonderzahlungen!$F$8:$F$67,Schulden!B13)))</f>
        <v/>
      </c>
      <c r="AA14" s="24">
        <f>MAX(0,X14+Y14-Z14)</f>
        <v/>
      </c>
      <c r="AB14" s="24">
        <f>AE13</f>
        <v/>
      </c>
      <c r="AC14" s="24">
        <f>IF(AB14&lt;=0,0,AB14*Schulden!F14/12)</f>
        <v/>
      </c>
      <c r="AD14" s="24">
        <f>IF(AB14&lt;=0,0,MIN(AB14+AC14,MIN(Schulden!G14,AB14+AC14)+MIN(MAX(0,Strategie!$C$9+SUMIFS(Sonderzahlungen!$D$8:$D$67,Sonderzahlungen!$G$8:$G$67,$B14,Sonderzahlungen!$E$8:$E$67,"Nach Strategie")-(IF(AND(Schulden!J8&lt;Schulden!J14,D14&gt;0),MAX(0,D14+E14-MIN(Schulden!G8,D14+E14)),0)+IF(AND(Schulden!J9&lt;Schulden!J14,H14&gt;0),MAX(0,H14+I14-MIN(Schulden!G9,H14+I14)),0)+IF(AND(Schulden!J10&lt;Schulden!J14,L14&gt;0),MAX(0,L14+M14-MIN(Schulden!G10,L14+M14)),0)+IF(AND(Schulden!J11&lt;Schulden!J14,P14&gt;0),MAX(0,P14+Q14-MIN(Schulden!G11,P14+Q14)),0)+IF(AND(Schulden!J12&lt;Schulden!J14,T14&gt;0),MAX(0,T14+U14-MIN(Schulden!G12,T14+U14)),0)+IF(AND(Schulden!J13&lt;Schulden!J14,X14&gt;0),MAX(0,X14+Y14-MIN(Schulden!G13,X14+Y14)),0)+IF(AND(Schulden!J14&lt;Schulden!J14,AB14&gt;0),MAX(0,AB14+AC14-MIN(Schulden!G14,AB14+AC14)),0)+IF(AND(Schulden!J15&lt;Schulden!J14,AF14&gt;0),MAX(0,AF14+AG14-MIN(Schulden!G15,AF14+AG14)),0)+IF(AND(Schulden!J16&lt;Schulden!J14,AJ14&gt;0),MAX(0,AJ14+AK14-MIN(Schulden!G16,AJ14+AK14)),0)+IF(AND(Schulden!J17&lt;Schulden!J14,AN14&gt;0),MAX(0,AN14+AO14-MIN(Schulden!G17,AN14+AO14)),0)+IF(AND(Schulden!J18&lt;Schulden!J14,AR14&gt;0),MAX(0,AR14+AS14-MIN(Schulden!G18,AR14+AS14)),0)+IF(AND(Schulden!J19&lt;Schulden!J14,AV14&gt;0),MAX(0,AV14+AW14-MIN(Schulden!G19,AV14+AW14)),0)+IF(AND(Schulden!J20&lt;Schulden!J14,AZ14&gt;0),MAX(0,AZ14+BA14-MIN(Schulden!G20,AZ14+BA14)),0)+IF(AND(Schulden!J21&lt;Schulden!J14,BD14&gt;0),MAX(0,BD14+BE14-MIN(Schulden!G21,BD14+BE14)),0)+IF(AND(Schulden!J22&lt;Schulden!J14,BH14&gt;0),MAX(0,BH14+BI14-MIN(Schulden!G22,BH14+BI14)),0))),MAX(0,AB14+AC14-MIN(Schulden!G14,AB14+AC14)))+SUMIFS(Sonderzahlungen!$D$8:$D$67,Sonderzahlungen!$G$8:$G$67,$B14,Sonderzahlungen!$E$8:$E$67,"Gezielte Schuld",Sonderzahlungen!$F$8:$F$67,Schulden!B14)))</f>
        <v/>
      </c>
      <c r="AE14" s="24">
        <f>MAX(0,AB14+AC14-AD14)</f>
        <v/>
      </c>
      <c r="AF14" s="24">
        <f>AI13</f>
        <v/>
      </c>
      <c r="AG14" s="24">
        <f>IF(AF14&lt;=0,0,AF14*Schulden!F15/12)</f>
        <v/>
      </c>
      <c r="AH14" s="24">
        <f>IF(AF14&lt;=0,0,MIN(AF14+AG14,MIN(Schulden!G15,AF14+AG14)+MIN(MAX(0,Strategie!$C$9+SUMIFS(Sonderzahlungen!$D$8:$D$67,Sonderzahlungen!$G$8:$G$67,$B14,Sonderzahlungen!$E$8:$E$67,"Nach Strategie")-(IF(AND(Schulden!J8&lt;Schulden!J15,D14&gt;0),MAX(0,D14+E14-MIN(Schulden!G8,D14+E14)),0)+IF(AND(Schulden!J9&lt;Schulden!J15,H14&gt;0),MAX(0,H14+I14-MIN(Schulden!G9,H14+I14)),0)+IF(AND(Schulden!J10&lt;Schulden!J15,L14&gt;0),MAX(0,L14+M14-MIN(Schulden!G10,L14+M14)),0)+IF(AND(Schulden!J11&lt;Schulden!J15,P14&gt;0),MAX(0,P14+Q14-MIN(Schulden!G11,P14+Q14)),0)+IF(AND(Schulden!J12&lt;Schulden!J15,T14&gt;0),MAX(0,T14+U14-MIN(Schulden!G12,T14+U14)),0)+IF(AND(Schulden!J13&lt;Schulden!J15,X14&gt;0),MAX(0,X14+Y14-MIN(Schulden!G13,X14+Y14)),0)+IF(AND(Schulden!J14&lt;Schulden!J15,AB14&gt;0),MAX(0,AB14+AC14-MIN(Schulden!G14,AB14+AC14)),0)+IF(AND(Schulden!J15&lt;Schulden!J15,AF14&gt;0),MAX(0,AF14+AG14-MIN(Schulden!G15,AF14+AG14)),0)+IF(AND(Schulden!J16&lt;Schulden!J15,AJ14&gt;0),MAX(0,AJ14+AK14-MIN(Schulden!G16,AJ14+AK14)),0)+IF(AND(Schulden!J17&lt;Schulden!J15,AN14&gt;0),MAX(0,AN14+AO14-MIN(Schulden!G17,AN14+AO14)),0)+IF(AND(Schulden!J18&lt;Schulden!J15,AR14&gt;0),MAX(0,AR14+AS14-MIN(Schulden!G18,AR14+AS14)),0)+IF(AND(Schulden!J19&lt;Schulden!J15,AV14&gt;0),MAX(0,AV14+AW14-MIN(Schulden!G19,AV14+AW14)),0)+IF(AND(Schulden!J20&lt;Schulden!J15,AZ14&gt;0),MAX(0,AZ14+BA14-MIN(Schulden!G20,AZ14+BA14)),0)+IF(AND(Schulden!J21&lt;Schulden!J15,BD14&gt;0),MAX(0,BD14+BE14-MIN(Schulden!G21,BD14+BE14)),0)+IF(AND(Schulden!J22&lt;Schulden!J15,BH14&gt;0),MAX(0,BH14+BI14-MIN(Schulden!G22,BH14+BI14)),0))),MAX(0,AF14+AG14-MIN(Schulden!G15,AF14+AG14)))+SUMIFS(Sonderzahlungen!$D$8:$D$67,Sonderzahlungen!$G$8:$G$67,$B14,Sonderzahlungen!$E$8:$E$67,"Gezielte Schuld",Sonderzahlungen!$F$8:$F$67,Schulden!B15)))</f>
        <v/>
      </c>
      <c r="AI14" s="24">
        <f>MAX(0,AF14+AG14-AH14)</f>
        <v/>
      </c>
      <c r="AJ14" s="24">
        <f>AM13</f>
        <v/>
      </c>
      <c r="AK14" s="24">
        <f>IF(AJ14&lt;=0,0,AJ14*Schulden!F16/12)</f>
        <v/>
      </c>
      <c r="AL14" s="24">
        <f>IF(AJ14&lt;=0,0,MIN(AJ14+AK14,MIN(Schulden!G16,AJ14+AK14)+MIN(MAX(0,Strategie!$C$9+SUMIFS(Sonderzahlungen!$D$8:$D$67,Sonderzahlungen!$G$8:$G$67,$B14,Sonderzahlungen!$E$8:$E$67,"Nach Strategie")-(IF(AND(Schulden!J8&lt;Schulden!J16,D14&gt;0),MAX(0,D14+E14-MIN(Schulden!G8,D14+E14)),0)+IF(AND(Schulden!J9&lt;Schulden!J16,H14&gt;0),MAX(0,H14+I14-MIN(Schulden!G9,H14+I14)),0)+IF(AND(Schulden!J10&lt;Schulden!J16,L14&gt;0),MAX(0,L14+M14-MIN(Schulden!G10,L14+M14)),0)+IF(AND(Schulden!J11&lt;Schulden!J16,P14&gt;0),MAX(0,P14+Q14-MIN(Schulden!G11,P14+Q14)),0)+IF(AND(Schulden!J12&lt;Schulden!J16,T14&gt;0),MAX(0,T14+U14-MIN(Schulden!G12,T14+U14)),0)+IF(AND(Schulden!J13&lt;Schulden!J16,X14&gt;0),MAX(0,X14+Y14-MIN(Schulden!G13,X14+Y14)),0)+IF(AND(Schulden!J14&lt;Schulden!J16,AB14&gt;0),MAX(0,AB14+AC14-MIN(Schulden!G14,AB14+AC14)),0)+IF(AND(Schulden!J15&lt;Schulden!J16,AF14&gt;0),MAX(0,AF14+AG14-MIN(Schulden!G15,AF14+AG14)),0)+IF(AND(Schulden!J16&lt;Schulden!J16,AJ14&gt;0),MAX(0,AJ14+AK14-MIN(Schulden!G16,AJ14+AK14)),0)+IF(AND(Schulden!J17&lt;Schulden!J16,AN14&gt;0),MAX(0,AN14+AO14-MIN(Schulden!G17,AN14+AO14)),0)+IF(AND(Schulden!J18&lt;Schulden!J16,AR14&gt;0),MAX(0,AR14+AS14-MIN(Schulden!G18,AR14+AS14)),0)+IF(AND(Schulden!J19&lt;Schulden!J16,AV14&gt;0),MAX(0,AV14+AW14-MIN(Schulden!G19,AV14+AW14)),0)+IF(AND(Schulden!J20&lt;Schulden!J16,AZ14&gt;0),MAX(0,AZ14+BA14-MIN(Schulden!G20,AZ14+BA14)),0)+IF(AND(Schulden!J21&lt;Schulden!J16,BD14&gt;0),MAX(0,BD14+BE14-MIN(Schulden!G21,BD14+BE14)),0)+IF(AND(Schulden!J22&lt;Schulden!J16,BH14&gt;0),MAX(0,BH14+BI14-MIN(Schulden!G22,BH14+BI14)),0))),MAX(0,AJ14+AK14-MIN(Schulden!G16,AJ14+AK14)))+SUMIFS(Sonderzahlungen!$D$8:$D$67,Sonderzahlungen!$G$8:$G$67,$B14,Sonderzahlungen!$E$8:$E$67,"Gezielte Schuld",Sonderzahlungen!$F$8:$F$67,Schulden!B16)))</f>
        <v/>
      </c>
      <c r="AM14" s="24">
        <f>MAX(0,AJ14+AK14-AL14)</f>
        <v/>
      </c>
      <c r="AN14" s="24">
        <f>AQ13</f>
        <v/>
      </c>
      <c r="AO14" s="24">
        <f>IF(AN14&lt;=0,0,AN14*Schulden!F17/12)</f>
        <v/>
      </c>
      <c r="AP14" s="24">
        <f>IF(AN14&lt;=0,0,MIN(AN14+AO14,MIN(Schulden!G17,AN14+AO14)+MIN(MAX(0,Strategie!$C$9+SUMIFS(Sonderzahlungen!$D$8:$D$67,Sonderzahlungen!$G$8:$G$67,$B14,Sonderzahlungen!$E$8:$E$67,"Nach Strategie")-(IF(AND(Schulden!J8&lt;Schulden!J17,D14&gt;0),MAX(0,D14+E14-MIN(Schulden!G8,D14+E14)),0)+IF(AND(Schulden!J9&lt;Schulden!J17,H14&gt;0),MAX(0,H14+I14-MIN(Schulden!G9,H14+I14)),0)+IF(AND(Schulden!J10&lt;Schulden!J17,L14&gt;0),MAX(0,L14+M14-MIN(Schulden!G10,L14+M14)),0)+IF(AND(Schulden!J11&lt;Schulden!J17,P14&gt;0),MAX(0,P14+Q14-MIN(Schulden!G11,P14+Q14)),0)+IF(AND(Schulden!J12&lt;Schulden!J17,T14&gt;0),MAX(0,T14+U14-MIN(Schulden!G12,T14+U14)),0)+IF(AND(Schulden!J13&lt;Schulden!J17,X14&gt;0),MAX(0,X14+Y14-MIN(Schulden!G13,X14+Y14)),0)+IF(AND(Schulden!J14&lt;Schulden!J17,AB14&gt;0),MAX(0,AB14+AC14-MIN(Schulden!G14,AB14+AC14)),0)+IF(AND(Schulden!J15&lt;Schulden!J17,AF14&gt;0),MAX(0,AF14+AG14-MIN(Schulden!G15,AF14+AG14)),0)+IF(AND(Schulden!J16&lt;Schulden!J17,AJ14&gt;0),MAX(0,AJ14+AK14-MIN(Schulden!G16,AJ14+AK14)),0)+IF(AND(Schulden!J17&lt;Schulden!J17,AN14&gt;0),MAX(0,AN14+AO14-MIN(Schulden!G17,AN14+AO14)),0)+IF(AND(Schulden!J18&lt;Schulden!J17,AR14&gt;0),MAX(0,AR14+AS14-MIN(Schulden!G18,AR14+AS14)),0)+IF(AND(Schulden!J19&lt;Schulden!J17,AV14&gt;0),MAX(0,AV14+AW14-MIN(Schulden!G19,AV14+AW14)),0)+IF(AND(Schulden!J20&lt;Schulden!J17,AZ14&gt;0),MAX(0,AZ14+BA14-MIN(Schulden!G20,AZ14+BA14)),0)+IF(AND(Schulden!J21&lt;Schulden!J17,BD14&gt;0),MAX(0,BD14+BE14-MIN(Schulden!G21,BD14+BE14)),0)+IF(AND(Schulden!J22&lt;Schulden!J17,BH14&gt;0),MAX(0,BH14+BI14-MIN(Schulden!G22,BH14+BI14)),0))),MAX(0,AN14+AO14-MIN(Schulden!G17,AN14+AO14)))+SUMIFS(Sonderzahlungen!$D$8:$D$67,Sonderzahlungen!$G$8:$G$67,$B14,Sonderzahlungen!$E$8:$E$67,"Gezielte Schuld",Sonderzahlungen!$F$8:$F$67,Schulden!B17)))</f>
        <v/>
      </c>
      <c r="AQ14" s="24">
        <f>MAX(0,AN14+AO14-AP14)</f>
        <v/>
      </c>
      <c r="AR14" s="24">
        <f>AU13</f>
        <v/>
      </c>
      <c r="AS14" s="24">
        <f>IF(AR14&lt;=0,0,AR14*Schulden!F18/12)</f>
        <v/>
      </c>
      <c r="AT14" s="24">
        <f>IF(AR14&lt;=0,0,MIN(AR14+AS14,MIN(Schulden!G18,AR14+AS14)+MIN(MAX(0,Strategie!$C$9+SUMIFS(Sonderzahlungen!$D$8:$D$67,Sonderzahlungen!$G$8:$G$67,$B14,Sonderzahlungen!$E$8:$E$67,"Nach Strategie")-(IF(AND(Schulden!J8&lt;Schulden!J18,D14&gt;0),MAX(0,D14+E14-MIN(Schulden!G8,D14+E14)),0)+IF(AND(Schulden!J9&lt;Schulden!J18,H14&gt;0),MAX(0,H14+I14-MIN(Schulden!G9,H14+I14)),0)+IF(AND(Schulden!J10&lt;Schulden!J18,L14&gt;0),MAX(0,L14+M14-MIN(Schulden!G10,L14+M14)),0)+IF(AND(Schulden!J11&lt;Schulden!J18,P14&gt;0),MAX(0,P14+Q14-MIN(Schulden!G11,P14+Q14)),0)+IF(AND(Schulden!J12&lt;Schulden!J18,T14&gt;0),MAX(0,T14+U14-MIN(Schulden!G12,T14+U14)),0)+IF(AND(Schulden!J13&lt;Schulden!J18,X14&gt;0),MAX(0,X14+Y14-MIN(Schulden!G13,X14+Y14)),0)+IF(AND(Schulden!J14&lt;Schulden!J18,AB14&gt;0),MAX(0,AB14+AC14-MIN(Schulden!G14,AB14+AC14)),0)+IF(AND(Schulden!J15&lt;Schulden!J18,AF14&gt;0),MAX(0,AF14+AG14-MIN(Schulden!G15,AF14+AG14)),0)+IF(AND(Schulden!J16&lt;Schulden!J18,AJ14&gt;0),MAX(0,AJ14+AK14-MIN(Schulden!G16,AJ14+AK14)),0)+IF(AND(Schulden!J17&lt;Schulden!J18,AN14&gt;0),MAX(0,AN14+AO14-MIN(Schulden!G17,AN14+AO14)),0)+IF(AND(Schulden!J18&lt;Schulden!J18,AR14&gt;0),MAX(0,AR14+AS14-MIN(Schulden!G18,AR14+AS14)),0)+IF(AND(Schulden!J19&lt;Schulden!J18,AV14&gt;0),MAX(0,AV14+AW14-MIN(Schulden!G19,AV14+AW14)),0)+IF(AND(Schulden!J20&lt;Schulden!J18,AZ14&gt;0),MAX(0,AZ14+BA14-MIN(Schulden!G20,AZ14+BA14)),0)+IF(AND(Schulden!J21&lt;Schulden!J18,BD14&gt;0),MAX(0,BD14+BE14-MIN(Schulden!G21,BD14+BE14)),0)+IF(AND(Schulden!J22&lt;Schulden!J18,BH14&gt;0),MAX(0,BH14+BI14-MIN(Schulden!G22,BH14+BI14)),0))),MAX(0,AR14+AS14-MIN(Schulden!G18,AR14+AS14)))+SUMIFS(Sonderzahlungen!$D$8:$D$67,Sonderzahlungen!$G$8:$G$67,$B14,Sonderzahlungen!$E$8:$E$67,"Gezielte Schuld",Sonderzahlungen!$F$8:$F$67,Schulden!B18)))</f>
        <v/>
      </c>
      <c r="AU14" s="24">
        <f>MAX(0,AR14+AS14-AT14)</f>
        <v/>
      </c>
      <c r="AV14" s="24">
        <f>AY13</f>
        <v/>
      </c>
      <c r="AW14" s="24">
        <f>IF(AV14&lt;=0,0,AV14*Schulden!F19/12)</f>
        <v/>
      </c>
      <c r="AX14" s="24">
        <f>IF(AV14&lt;=0,0,MIN(AV14+AW14,MIN(Schulden!G19,AV14+AW14)+MIN(MAX(0,Strategie!$C$9+SUMIFS(Sonderzahlungen!$D$8:$D$67,Sonderzahlungen!$G$8:$G$67,$B14,Sonderzahlungen!$E$8:$E$67,"Nach Strategie")-(IF(AND(Schulden!J8&lt;Schulden!J19,D14&gt;0),MAX(0,D14+E14-MIN(Schulden!G8,D14+E14)),0)+IF(AND(Schulden!J9&lt;Schulden!J19,H14&gt;0),MAX(0,H14+I14-MIN(Schulden!G9,H14+I14)),0)+IF(AND(Schulden!J10&lt;Schulden!J19,L14&gt;0),MAX(0,L14+M14-MIN(Schulden!G10,L14+M14)),0)+IF(AND(Schulden!J11&lt;Schulden!J19,P14&gt;0),MAX(0,P14+Q14-MIN(Schulden!G11,P14+Q14)),0)+IF(AND(Schulden!J12&lt;Schulden!J19,T14&gt;0),MAX(0,T14+U14-MIN(Schulden!G12,T14+U14)),0)+IF(AND(Schulden!J13&lt;Schulden!J19,X14&gt;0),MAX(0,X14+Y14-MIN(Schulden!G13,X14+Y14)),0)+IF(AND(Schulden!J14&lt;Schulden!J19,AB14&gt;0),MAX(0,AB14+AC14-MIN(Schulden!G14,AB14+AC14)),0)+IF(AND(Schulden!J15&lt;Schulden!J19,AF14&gt;0),MAX(0,AF14+AG14-MIN(Schulden!G15,AF14+AG14)),0)+IF(AND(Schulden!J16&lt;Schulden!J19,AJ14&gt;0),MAX(0,AJ14+AK14-MIN(Schulden!G16,AJ14+AK14)),0)+IF(AND(Schulden!J17&lt;Schulden!J19,AN14&gt;0),MAX(0,AN14+AO14-MIN(Schulden!G17,AN14+AO14)),0)+IF(AND(Schulden!J18&lt;Schulden!J19,AR14&gt;0),MAX(0,AR14+AS14-MIN(Schulden!G18,AR14+AS14)),0)+IF(AND(Schulden!J19&lt;Schulden!J19,AV14&gt;0),MAX(0,AV14+AW14-MIN(Schulden!G19,AV14+AW14)),0)+IF(AND(Schulden!J20&lt;Schulden!J19,AZ14&gt;0),MAX(0,AZ14+BA14-MIN(Schulden!G20,AZ14+BA14)),0)+IF(AND(Schulden!J21&lt;Schulden!J19,BD14&gt;0),MAX(0,BD14+BE14-MIN(Schulden!G21,BD14+BE14)),0)+IF(AND(Schulden!J22&lt;Schulden!J19,BH14&gt;0),MAX(0,BH14+BI14-MIN(Schulden!G22,BH14+BI14)),0))),MAX(0,AV14+AW14-MIN(Schulden!G19,AV14+AW14)))+SUMIFS(Sonderzahlungen!$D$8:$D$67,Sonderzahlungen!$G$8:$G$67,$B14,Sonderzahlungen!$E$8:$E$67,"Gezielte Schuld",Sonderzahlungen!$F$8:$F$67,Schulden!B19)))</f>
        <v/>
      </c>
      <c r="AY14" s="24">
        <f>MAX(0,AV14+AW14-AX14)</f>
        <v/>
      </c>
      <c r="AZ14" s="24">
        <f>BC13</f>
        <v/>
      </c>
      <c r="BA14" s="24">
        <f>IF(AZ14&lt;=0,0,AZ14*Schulden!F20/12)</f>
        <v/>
      </c>
      <c r="BB14" s="24">
        <f>IF(AZ14&lt;=0,0,MIN(AZ14+BA14,MIN(Schulden!G20,AZ14+BA14)+MIN(MAX(0,Strategie!$C$9+SUMIFS(Sonderzahlungen!$D$8:$D$67,Sonderzahlungen!$G$8:$G$67,$B14,Sonderzahlungen!$E$8:$E$67,"Nach Strategie")-(IF(AND(Schulden!J8&lt;Schulden!J20,D14&gt;0),MAX(0,D14+E14-MIN(Schulden!G8,D14+E14)),0)+IF(AND(Schulden!J9&lt;Schulden!J20,H14&gt;0),MAX(0,H14+I14-MIN(Schulden!G9,H14+I14)),0)+IF(AND(Schulden!J10&lt;Schulden!J20,L14&gt;0),MAX(0,L14+M14-MIN(Schulden!G10,L14+M14)),0)+IF(AND(Schulden!J11&lt;Schulden!J20,P14&gt;0),MAX(0,P14+Q14-MIN(Schulden!G11,P14+Q14)),0)+IF(AND(Schulden!J12&lt;Schulden!J20,T14&gt;0),MAX(0,T14+U14-MIN(Schulden!G12,T14+U14)),0)+IF(AND(Schulden!J13&lt;Schulden!J20,X14&gt;0),MAX(0,X14+Y14-MIN(Schulden!G13,X14+Y14)),0)+IF(AND(Schulden!J14&lt;Schulden!J20,AB14&gt;0),MAX(0,AB14+AC14-MIN(Schulden!G14,AB14+AC14)),0)+IF(AND(Schulden!J15&lt;Schulden!J20,AF14&gt;0),MAX(0,AF14+AG14-MIN(Schulden!G15,AF14+AG14)),0)+IF(AND(Schulden!J16&lt;Schulden!J20,AJ14&gt;0),MAX(0,AJ14+AK14-MIN(Schulden!G16,AJ14+AK14)),0)+IF(AND(Schulden!J17&lt;Schulden!J20,AN14&gt;0),MAX(0,AN14+AO14-MIN(Schulden!G17,AN14+AO14)),0)+IF(AND(Schulden!J18&lt;Schulden!J20,AR14&gt;0),MAX(0,AR14+AS14-MIN(Schulden!G18,AR14+AS14)),0)+IF(AND(Schulden!J19&lt;Schulden!J20,AV14&gt;0),MAX(0,AV14+AW14-MIN(Schulden!G19,AV14+AW14)),0)+IF(AND(Schulden!J20&lt;Schulden!J20,AZ14&gt;0),MAX(0,AZ14+BA14-MIN(Schulden!G20,AZ14+BA14)),0)+IF(AND(Schulden!J21&lt;Schulden!J20,BD14&gt;0),MAX(0,BD14+BE14-MIN(Schulden!G21,BD14+BE14)),0)+IF(AND(Schulden!J22&lt;Schulden!J20,BH14&gt;0),MAX(0,BH14+BI14-MIN(Schulden!G22,BH14+BI14)),0))),MAX(0,AZ14+BA14-MIN(Schulden!G20,AZ14+BA14)))+SUMIFS(Sonderzahlungen!$D$8:$D$67,Sonderzahlungen!$G$8:$G$67,$B14,Sonderzahlungen!$E$8:$E$67,"Gezielte Schuld",Sonderzahlungen!$F$8:$F$67,Schulden!B20)))</f>
        <v/>
      </c>
      <c r="BC14" s="24">
        <f>MAX(0,AZ14+BA14-BB14)</f>
        <v/>
      </c>
      <c r="BD14" s="24">
        <f>BG13</f>
        <v/>
      </c>
      <c r="BE14" s="24">
        <f>IF(BD14&lt;=0,0,BD14*Schulden!F21/12)</f>
        <v/>
      </c>
      <c r="BF14" s="24">
        <f>IF(BD14&lt;=0,0,MIN(BD14+BE14,MIN(Schulden!G21,BD14+BE14)+MIN(MAX(0,Strategie!$C$9+SUMIFS(Sonderzahlungen!$D$8:$D$67,Sonderzahlungen!$G$8:$G$67,$B14,Sonderzahlungen!$E$8:$E$67,"Nach Strategie")-(IF(AND(Schulden!J8&lt;Schulden!J21,D14&gt;0),MAX(0,D14+E14-MIN(Schulden!G8,D14+E14)),0)+IF(AND(Schulden!J9&lt;Schulden!J21,H14&gt;0),MAX(0,H14+I14-MIN(Schulden!G9,H14+I14)),0)+IF(AND(Schulden!J10&lt;Schulden!J21,L14&gt;0),MAX(0,L14+M14-MIN(Schulden!G10,L14+M14)),0)+IF(AND(Schulden!J11&lt;Schulden!J21,P14&gt;0),MAX(0,P14+Q14-MIN(Schulden!G11,P14+Q14)),0)+IF(AND(Schulden!J12&lt;Schulden!J21,T14&gt;0),MAX(0,T14+U14-MIN(Schulden!G12,T14+U14)),0)+IF(AND(Schulden!J13&lt;Schulden!J21,X14&gt;0),MAX(0,X14+Y14-MIN(Schulden!G13,X14+Y14)),0)+IF(AND(Schulden!J14&lt;Schulden!J21,AB14&gt;0),MAX(0,AB14+AC14-MIN(Schulden!G14,AB14+AC14)),0)+IF(AND(Schulden!J15&lt;Schulden!J21,AF14&gt;0),MAX(0,AF14+AG14-MIN(Schulden!G15,AF14+AG14)),0)+IF(AND(Schulden!J16&lt;Schulden!J21,AJ14&gt;0),MAX(0,AJ14+AK14-MIN(Schulden!G16,AJ14+AK14)),0)+IF(AND(Schulden!J17&lt;Schulden!J21,AN14&gt;0),MAX(0,AN14+AO14-MIN(Schulden!G17,AN14+AO14)),0)+IF(AND(Schulden!J18&lt;Schulden!J21,AR14&gt;0),MAX(0,AR14+AS14-MIN(Schulden!G18,AR14+AS14)),0)+IF(AND(Schulden!J19&lt;Schulden!J21,AV14&gt;0),MAX(0,AV14+AW14-MIN(Schulden!G19,AV14+AW14)),0)+IF(AND(Schulden!J20&lt;Schulden!J21,AZ14&gt;0),MAX(0,AZ14+BA14-MIN(Schulden!G20,AZ14+BA14)),0)+IF(AND(Schulden!J21&lt;Schulden!J21,BD14&gt;0),MAX(0,BD14+BE14-MIN(Schulden!G21,BD14+BE14)),0)+IF(AND(Schulden!J22&lt;Schulden!J21,BH14&gt;0),MAX(0,BH14+BI14-MIN(Schulden!G22,BH14+BI14)),0))),MAX(0,BD14+BE14-MIN(Schulden!G21,BD14+BE14)))+SUMIFS(Sonderzahlungen!$D$8:$D$67,Sonderzahlungen!$G$8:$G$67,$B14,Sonderzahlungen!$E$8:$E$67,"Gezielte Schuld",Sonderzahlungen!$F$8:$F$67,Schulden!B21)))</f>
        <v/>
      </c>
      <c r="BG14" s="24">
        <f>MAX(0,BD14+BE14-BF14)</f>
        <v/>
      </c>
      <c r="BH14" s="24">
        <f>BK13</f>
        <v/>
      </c>
      <c r="BI14" s="24">
        <f>IF(BH14&lt;=0,0,BH14*Schulden!F22/12)</f>
        <v/>
      </c>
      <c r="BJ14" s="24">
        <f>IF(BH14&lt;=0,0,MIN(BH14+BI14,MIN(Schulden!G22,BH14+BI14)+MIN(MAX(0,Strategie!$C$9+SUMIFS(Sonderzahlungen!$D$8:$D$67,Sonderzahlungen!$G$8:$G$67,$B14,Sonderzahlungen!$E$8:$E$67,"Nach Strategie")-(IF(AND(Schulden!J8&lt;Schulden!J22,D14&gt;0),MAX(0,D14+E14-MIN(Schulden!G8,D14+E14)),0)+IF(AND(Schulden!J9&lt;Schulden!J22,H14&gt;0),MAX(0,H14+I14-MIN(Schulden!G9,H14+I14)),0)+IF(AND(Schulden!J10&lt;Schulden!J22,L14&gt;0),MAX(0,L14+M14-MIN(Schulden!G10,L14+M14)),0)+IF(AND(Schulden!J11&lt;Schulden!J22,P14&gt;0),MAX(0,P14+Q14-MIN(Schulden!G11,P14+Q14)),0)+IF(AND(Schulden!J12&lt;Schulden!J22,T14&gt;0),MAX(0,T14+U14-MIN(Schulden!G12,T14+U14)),0)+IF(AND(Schulden!J13&lt;Schulden!J22,X14&gt;0),MAX(0,X14+Y14-MIN(Schulden!G13,X14+Y14)),0)+IF(AND(Schulden!J14&lt;Schulden!J22,AB14&gt;0),MAX(0,AB14+AC14-MIN(Schulden!G14,AB14+AC14)),0)+IF(AND(Schulden!J15&lt;Schulden!J22,AF14&gt;0),MAX(0,AF14+AG14-MIN(Schulden!G15,AF14+AG14)),0)+IF(AND(Schulden!J16&lt;Schulden!J22,AJ14&gt;0),MAX(0,AJ14+AK14-MIN(Schulden!G16,AJ14+AK14)),0)+IF(AND(Schulden!J17&lt;Schulden!J22,AN14&gt;0),MAX(0,AN14+AO14-MIN(Schulden!G17,AN14+AO14)),0)+IF(AND(Schulden!J18&lt;Schulden!J22,AR14&gt;0),MAX(0,AR14+AS14-MIN(Schulden!G18,AR14+AS14)),0)+IF(AND(Schulden!J19&lt;Schulden!J22,AV14&gt;0),MAX(0,AV14+AW14-MIN(Schulden!G19,AV14+AW14)),0)+IF(AND(Schulden!J20&lt;Schulden!J22,AZ14&gt;0),MAX(0,AZ14+BA14-MIN(Schulden!G20,AZ14+BA14)),0)+IF(AND(Schulden!J21&lt;Schulden!J22,BD14&gt;0),MAX(0,BD14+BE14-MIN(Schulden!G21,BD14+BE14)),0)+IF(AND(Schulden!J22&lt;Schulden!J22,BH14&gt;0),MAX(0,BH14+BI14-MIN(Schulden!G22,BH14+BI14)),0))),MAX(0,BH14+BI14-MIN(Schulden!G22,BH14+BI14)))+SUMIFS(Sonderzahlungen!$D$8:$D$67,Sonderzahlungen!$G$8:$G$67,$B14,Sonderzahlungen!$E$8:$E$67,"Gezielte Schuld",Sonderzahlungen!$F$8:$F$67,Schulden!B22)))</f>
        <v/>
      </c>
      <c r="BK14" s="24">
        <f>MAX(0,BH14+BI14-BJ14)</f>
        <v/>
      </c>
    </row>
    <row r="15">
      <c r="B15" s="23">
        <f>EDATE(B14,1)</f>
        <v/>
      </c>
      <c r="C15" s="24">
        <f>SUMIFS(Sonderzahlungen!$D$8:$D$67,Sonderzahlungen!$G$8:$G$67,B15)</f>
        <v/>
      </c>
      <c r="D15" s="24">
        <f>G14</f>
        <v/>
      </c>
      <c r="E15" s="24">
        <f>IF(D15&lt;=0,0,D15*Schulden!F8/12)</f>
        <v/>
      </c>
      <c r="F15" s="24">
        <f>IF(D15&lt;=0,0,MIN(D15+E15,MIN(Schulden!G8,D15+E15)+MIN(MAX(0,Strategie!$C$9+SUMIFS(Sonderzahlungen!$D$8:$D$67,Sonderzahlungen!$G$8:$G$67,$B15,Sonderzahlungen!$E$8:$E$67,"Nach Strategie")-(IF(AND(Schulden!J8&lt;Schulden!J8,D15&gt;0),MAX(0,D15+E15-MIN(Schulden!G8,D15+E15)),0)+IF(AND(Schulden!J9&lt;Schulden!J8,H15&gt;0),MAX(0,H15+I15-MIN(Schulden!G9,H15+I15)),0)+IF(AND(Schulden!J10&lt;Schulden!J8,L15&gt;0),MAX(0,L15+M15-MIN(Schulden!G10,L15+M15)),0)+IF(AND(Schulden!J11&lt;Schulden!J8,P15&gt;0),MAX(0,P15+Q15-MIN(Schulden!G11,P15+Q15)),0)+IF(AND(Schulden!J12&lt;Schulden!J8,T15&gt;0),MAX(0,T15+U15-MIN(Schulden!G12,T15+U15)),0)+IF(AND(Schulden!J13&lt;Schulden!J8,X15&gt;0),MAX(0,X15+Y15-MIN(Schulden!G13,X15+Y15)),0)+IF(AND(Schulden!J14&lt;Schulden!J8,AB15&gt;0),MAX(0,AB15+AC15-MIN(Schulden!G14,AB15+AC15)),0)+IF(AND(Schulden!J15&lt;Schulden!J8,AF15&gt;0),MAX(0,AF15+AG15-MIN(Schulden!G15,AF15+AG15)),0)+IF(AND(Schulden!J16&lt;Schulden!J8,AJ15&gt;0),MAX(0,AJ15+AK15-MIN(Schulden!G16,AJ15+AK15)),0)+IF(AND(Schulden!J17&lt;Schulden!J8,AN15&gt;0),MAX(0,AN15+AO15-MIN(Schulden!G17,AN15+AO15)),0)+IF(AND(Schulden!J18&lt;Schulden!J8,AR15&gt;0),MAX(0,AR15+AS15-MIN(Schulden!G18,AR15+AS15)),0)+IF(AND(Schulden!J19&lt;Schulden!J8,AV15&gt;0),MAX(0,AV15+AW15-MIN(Schulden!G19,AV15+AW15)),0)+IF(AND(Schulden!J20&lt;Schulden!J8,AZ15&gt;0),MAX(0,AZ15+BA15-MIN(Schulden!G20,AZ15+BA15)),0)+IF(AND(Schulden!J21&lt;Schulden!J8,BD15&gt;0),MAX(0,BD15+BE15-MIN(Schulden!G21,BD15+BE15)),0)+IF(AND(Schulden!J22&lt;Schulden!J8,BH15&gt;0),MAX(0,BH15+BI15-MIN(Schulden!G22,BH15+BI15)),0))),MAX(0,D15+E15-MIN(Schulden!G8,D15+E15)))+SUMIFS(Sonderzahlungen!$D$8:$D$67,Sonderzahlungen!$G$8:$G$67,$B15,Sonderzahlungen!$E$8:$E$67,"Gezielte Schuld",Sonderzahlungen!$F$8:$F$67,Schulden!B8)))</f>
        <v/>
      </c>
      <c r="G15" s="24">
        <f>MAX(0,D15+E15-F15)</f>
        <v/>
      </c>
      <c r="H15" s="24">
        <f>K14</f>
        <v/>
      </c>
      <c r="I15" s="24">
        <f>IF(H15&lt;=0,0,H15*Schulden!F9/12)</f>
        <v/>
      </c>
      <c r="J15" s="24">
        <f>IF(H15&lt;=0,0,MIN(H15+I15,MIN(Schulden!G9,H15+I15)+MIN(MAX(0,Strategie!$C$9+SUMIFS(Sonderzahlungen!$D$8:$D$67,Sonderzahlungen!$G$8:$G$67,$B15,Sonderzahlungen!$E$8:$E$67,"Nach Strategie")-(IF(AND(Schulden!J8&lt;Schulden!J9,D15&gt;0),MAX(0,D15+E15-MIN(Schulden!G8,D15+E15)),0)+IF(AND(Schulden!J9&lt;Schulden!J9,H15&gt;0),MAX(0,H15+I15-MIN(Schulden!G9,H15+I15)),0)+IF(AND(Schulden!J10&lt;Schulden!J9,L15&gt;0),MAX(0,L15+M15-MIN(Schulden!G10,L15+M15)),0)+IF(AND(Schulden!J11&lt;Schulden!J9,P15&gt;0),MAX(0,P15+Q15-MIN(Schulden!G11,P15+Q15)),0)+IF(AND(Schulden!J12&lt;Schulden!J9,T15&gt;0),MAX(0,T15+U15-MIN(Schulden!G12,T15+U15)),0)+IF(AND(Schulden!J13&lt;Schulden!J9,X15&gt;0),MAX(0,X15+Y15-MIN(Schulden!G13,X15+Y15)),0)+IF(AND(Schulden!J14&lt;Schulden!J9,AB15&gt;0),MAX(0,AB15+AC15-MIN(Schulden!G14,AB15+AC15)),0)+IF(AND(Schulden!J15&lt;Schulden!J9,AF15&gt;0),MAX(0,AF15+AG15-MIN(Schulden!G15,AF15+AG15)),0)+IF(AND(Schulden!J16&lt;Schulden!J9,AJ15&gt;0),MAX(0,AJ15+AK15-MIN(Schulden!G16,AJ15+AK15)),0)+IF(AND(Schulden!J17&lt;Schulden!J9,AN15&gt;0),MAX(0,AN15+AO15-MIN(Schulden!G17,AN15+AO15)),0)+IF(AND(Schulden!J18&lt;Schulden!J9,AR15&gt;0),MAX(0,AR15+AS15-MIN(Schulden!G18,AR15+AS15)),0)+IF(AND(Schulden!J19&lt;Schulden!J9,AV15&gt;0),MAX(0,AV15+AW15-MIN(Schulden!G19,AV15+AW15)),0)+IF(AND(Schulden!J20&lt;Schulden!J9,AZ15&gt;0),MAX(0,AZ15+BA15-MIN(Schulden!G20,AZ15+BA15)),0)+IF(AND(Schulden!J21&lt;Schulden!J9,BD15&gt;0),MAX(0,BD15+BE15-MIN(Schulden!G21,BD15+BE15)),0)+IF(AND(Schulden!J22&lt;Schulden!J9,BH15&gt;0),MAX(0,BH15+BI15-MIN(Schulden!G22,BH15+BI15)),0))),MAX(0,H15+I15-MIN(Schulden!G9,H15+I15)))+SUMIFS(Sonderzahlungen!$D$8:$D$67,Sonderzahlungen!$G$8:$G$67,$B15,Sonderzahlungen!$E$8:$E$67,"Gezielte Schuld",Sonderzahlungen!$F$8:$F$67,Schulden!B9)))</f>
        <v/>
      </c>
      <c r="K15" s="24">
        <f>MAX(0,H15+I15-J15)</f>
        <v/>
      </c>
      <c r="L15" s="24">
        <f>O14</f>
        <v/>
      </c>
      <c r="M15" s="24">
        <f>IF(L15&lt;=0,0,L15*Schulden!F10/12)</f>
        <v/>
      </c>
      <c r="N15" s="24">
        <f>IF(L15&lt;=0,0,MIN(L15+M15,MIN(Schulden!G10,L15+M15)+MIN(MAX(0,Strategie!$C$9+SUMIFS(Sonderzahlungen!$D$8:$D$67,Sonderzahlungen!$G$8:$G$67,$B15,Sonderzahlungen!$E$8:$E$67,"Nach Strategie")-(IF(AND(Schulden!J8&lt;Schulden!J10,D15&gt;0),MAX(0,D15+E15-MIN(Schulden!G8,D15+E15)),0)+IF(AND(Schulden!J9&lt;Schulden!J10,H15&gt;0),MAX(0,H15+I15-MIN(Schulden!G9,H15+I15)),0)+IF(AND(Schulden!J10&lt;Schulden!J10,L15&gt;0),MAX(0,L15+M15-MIN(Schulden!G10,L15+M15)),0)+IF(AND(Schulden!J11&lt;Schulden!J10,P15&gt;0),MAX(0,P15+Q15-MIN(Schulden!G11,P15+Q15)),0)+IF(AND(Schulden!J12&lt;Schulden!J10,T15&gt;0),MAX(0,T15+U15-MIN(Schulden!G12,T15+U15)),0)+IF(AND(Schulden!J13&lt;Schulden!J10,X15&gt;0),MAX(0,X15+Y15-MIN(Schulden!G13,X15+Y15)),0)+IF(AND(Schulden!J14&lt;Schulden!J10,AB15&gt;0),MAX(0,AB15+AC15-MIN(Schulden!G14,AB15+AC15)),0)+IF(AND(Schulden!J15&lt;Schulden!J10,AF15&gt;0),MAX(0,AF15+AG15-MIN(Schulden!G15,AF15+AG15)),0)+IF(AND(Schulden!J16&lt;Schulden!J10,AJ15&gt;0),MAX(0,AJ15+AK15-MIN(Schulden!G16,AJ15+AK15)),0)+IF(AND(Schulden!J17&lt;Schulden!J10,AN15&gt;0),MAX(0,AN15+AO15-MIN(Schulden!G17,AN15+AO15)),0)+IF(AND(Schulden!J18&lt;Schulden!J10,AR15&gt;0),MAX(0,AR15+AS15-MIN(Schulden!G18,AR15+AS15)),0)+IF(AND(Schulden!J19&lt;Schulden!J10,AV15&gt;0),MAX(0,AV15+AW15-MIN(Schulden!G19,AV15+AW15)),0)+IF(AND(Schulden!J20&lt;Schulden!J10,AZ15&gt;0),MAX(0,AZ15+BA15-MIN(Schulden!G20,AZ15+BA15)),0)+IF(AND(Schulden!J21&lt;Schulden!J10,BD15&gt;0),MAX(0,BD15+BE15-MIN(Schulden!G21,BD15+BE15)),0)+IF(AND(Schulden!J22&lt;Schulden!J10,BH15&gt;0),MAX(0,BH15+BI15-MIN(Schulden!G22,BH15+BI15)),0))),MAX(0,L15+M15-MIN(Schulden!G10,L15+M15)))+SUMIFS(Sonderzahlungen!$D$8:$D$67,Sonderzahlungen!$G$8:$G$67,$B15,Sonderzahlungen!$E$8:$E$67,"Gezielte Schuld",Sonderzahlungen!$F$8:$F$67,Schulden!B10)))</f>
        <v/>
      </c>
      <c r="O15" s="24">
        <f>MAX(0,L15+M15-N15)</f>
        <v/>
      </c>
      <c r="P15" s="24">
        <f>S14</f>
        <v/>
      </c>
      <c r="Q15" s="24">
        <f>IF(P15&lt;=0,0,P15*Schulden!F11/12)</f>
        <v/>
      </c>
      <c r="R15" s="24">
        <f>IF(P15&lt;=0,0,MIN(P15+Q15,MIN(Schulden!G11,P15+Q15)+MIN(MAX(0,Strategie!$C$9+SUMIFS(Sonderzahlungen!$D$8:$D$67,Sonderzahlungen!$G$8:$G$67,$B15,Sonderzahlungen!$E$8:$E$67,"Nach Strategie")-(IF(AND(Schulden!J8&lt;Schulden!J11,D15&gt;0),MAX(0,D15+E15-MIN(Schulden!G8,D15+E15)),0)+IF(AND(Schulden!J9&lt;Schulden!J11,H15&gt;0),MAX(0,H15+I15-MIN(Schulden!G9,H15+I15)),0)+IF(AND(Schulden!J10&lt;Schulden!J11,L15&gt;0),MAX(0,L15+M15-MIN(Schulden!G10,L15+M15)),0)+IF(AND(Schulden!J11&lt;Schulden!J11,P15&gt;0),MAX(0,P15+Q15-MIN(Schulden!G11,P15+Q15)),0)+IF(AND(Schulden!J12&lt;Schulden!J11,T15&gt;0),MAX(0,T15+U15-MIN(Schulden!G12,T15+U15)),0)+IF(AND(Schulden!J13&lt;Schulden!J11,X15&gt;0),MAX(0,X15+Y15-MIN(Schulden!G13,X15+Y15)),0)+IF(AND(Schulden!J14&lt;Schulden!J11,AB15&gt;0),MAX(0,AB15+AC15-MIN(Schulden!G14,AB15+AC15)),0)+IF(AND(Schulden!J15&lt;Schulden!J11,AF15&gt;0),MAX(0,AF15+AG15-MIN(Schulden!G15,AF15+AG15)),0)+IF(AND(Schulden!J16&lt;Schulden!J11,AJ15&gt;0),MAX(0,AJ15+AK15-MIN(Schulden!G16,AJ15+AK15)),0)+IF(AND(Schulden!J17&lt;Schulden!J11,AN15&gt;0),MAX(0,AN15+AO15-MIN(Schulden!G17,AN15+AO15)),0)+IF(AND(Schulden!J18&lt;Schulden!J11,AR15&gt;0),MAX(0,AR15+AS15-MIN(Schulden!G18,AR15+AS15)),0)+IF(AND(Schulden!J19&lt;Schulden!J11,AV15&gt;0),MAX(0,AV15+AW15-MIN(Schulden!G19,AV15+AW15)),0)+IF(AND(Schulden!J20&lt;Schulden!J11,AZ15&gt;0),MAX(0,AZ15+BA15-MIN(Schulden!G20,AZ15+BA15)),0)+IF(AND(Schulden!J21&lt;Schulden!J11,BD15&gt;0),MAX(0,BD15+BE15-MIN(Schulden!G21,BD15+BE15)),0)+IF(AND(Schulden!J22&lt;Schulden!J11,BH15&gt;0),MAX(0,BH15+BI15-MIN(Schulden!G22,BH15+BI15)),0))),MAX(0,P15+Q15-MIN(Schulden!G11,P15+Q15)))+SUMIFS(Sonderzahlungen!$D$8:$D$67,Sonderzahlungen!$G$8:$G$67,$B15,Sonderzahlungen!$E$8:$E$67,"Gezielte Schuld",Sonderzahlungen!$F$8:$F$67,Schulden!B11)))</f>
        <v/>
      </c>
      <c r="S15" s="24">
        <f>MAX(0,P15+Q15-R15)</f>
        <v/>
      </c>
      <c r="T15" s="24">
        <f>W14</f>
        <v/>
      </c>
      <c r="U15" s="24">
        <f>IF(T15&lt;=0,0,T15*Schulden!F12/12)</f>
        <v/>
      </c>
      <c r="V15" s="24">
        <f>IF(T15&lt;=0,0,MIN(T15+U15,MIN(Schulden!G12,T15+U15)+MIN(MAX(0,Strategie!$C$9+SUMIFS(Sonderzahlungen!$D$8:$D$67,Sonderzahlungen!$G$8:$G$67,$B15,Sonderzahlungen!$E$8:$E$67,"Nach Strategie")-(IF(AND(Schulden!J8&lt;Schulden!J12,D15&gt;0),MAX(0,D15+E15-MIN(Schulden!G8,D15+E15)),0)+IF(AND(Schulden!J9&lt;Schulden!J12,H15&gt;0),MAX(0,H15+I15-MIN(Schulden!G9,H15+I15)),0)+IF(AND(Schulden!J10&lt;Schulden!J12,L15&gt;0),MAX(0,L15+M15-MIN(Schulden!G10,L15+M15)),0)+IF(AND(Schulden!J11&lt;Schulden!J12,P15&gt;0),MAX(0,P15+Q15-MIN(Schulden!G11,P15+Q15)),0)+IF(AND(Schulden!J12&lt;Schulden!J12,T15&gt;0),MAX(0,T15+U15-MIN(Schulden!G12,T15+U15)),0)+IF(AND(Schulden!J13&lt;Schulden!J12,X15&gt;0),MAX(0,X15+Y15-MIN(Schulden!G13,X15+Y15)),0)+IF(AND(Schulden!J14&lt;Schulden!J12,AB15&gt;0),MAX(0,AB15+AC15-MIN(Schulden!G14,AB15+AC15)),0)+IF(AND(Schulden!J15&lt;Schulden!J12,AF15&gt;0),MAX(0,AF15+AG15-MIN(Schulden!G15,AF15+AG15)),0)+IF(AND(Schulden!J16&lt;Schulden!J12,AJ15&gt;0),MAX(0,AJ15+AK15-MIN(Schulden!G16,AJ15+AK15)),0)+IF(AND(Schulden!J17&lt;Schulden!J12,AN15&gt;0),MAX(0,AN15+AO15-MIN(Schulden!G17,AN15+AO15)),0)+IF(AND(Schulden!J18&lt;Schulden!J12,AR15&gt;0),MAX(0,AR15+AS15-MIN(Schulden!G18,AR15+AS15)),0)+IF(AND(Schulden!J19&lt;Schulden!J12,AV15&gt;0),MAX(0,AV15+AW15-MIN(Schulden!G19,AV15+AW15)),0)+IF(AND(Schulden!J20&lt;Schulden!J12,AZ15&gt;0),MAX(0,AZ15+BA15-MIN(Schulden!G20,AZ15+BA15)),0)+IF(AND(Schulden!J21&lt;Schulden!J12,BD15&gt;0),MAX(0,BD15+BE15-MIN(Schulden!G21,BD15+BE15)),0)+IF(AND(Schulden!J22&lt;Schulden!J12,BH15&gt;0),MAX(0,BH15+BI15-MIN(Schulden!G22,BH15+BI15)),0))),MAX(0,T15+U15-MIN(Schulden!G12,T15+U15)))+SUMIFS(Sonderzahlungen!$D$8:$D$67,Sonderzahlungen!$G$8:$G$67,$B15,Sonderzahlungen!$E$8:$E$67,"Gezielte Schuld",Sonderzahlungen!$F$8:$F$67,Schulden!B12)))</f>
        <v/>
      </c>
      <c r="W15" s="24">
        <f>MAX(0,T15+U15-V15)</f>
        <v/>
      </c>
      <c r="X15" s="24">
        <f>AA14</f>
        <v/>
      </c>
      <c r="Y15" s="24">
        <f>IF(X15&lt;=0,0,X15*Schulden!F13/12)</f>
        <v/>
      </c>
      <c r="Z15" s="24">
        <f>IF(X15&lt;=0,0,MIN(X15+Y15,MIN(Schulden!G13,X15+Y15)+MIN(MAX(0,Strategie!$C$9+SUMIFS(Sonderzahlungen!$D$8:$D$67,Sonderzahlungen!$G$8:$G$67,$B15,Sonderzahlungen!$E$8:$E$67,"Nach Strategie")-(IF(AND(Schulden!J8&lt;Schulden!J13,D15&gt;0),MAX(0,D15+E15-MIN(Schulden!G8,D15+E15)),0)+IF(AND(Schulden!J9&lt;Schulden!J13,H15&gt;0),MAX(0,H15+I15-MIN(Schulden!G9,H15+I15)),0)+IF(AND(Schulden!J10&lt;Schulden!J13,L15&gt;0),MAX(0,L15+M15-MIN(Schulden!G10,L15+M15)),0)+IF(AND(Schulden!J11&lt;Schulden!J13,P15&gt;0),MAX(0,P15+Q15-MIN(Schulden!G11,P15+Q15)),0)+IF(AND(Schulden!J12&lt;Schulden!J13,T15&gt;0),MAX(0,T15+U15-MIN(Schulden!G12,T15+U15)),0)+IF(AND(Schulden!J13&lt;Schulden!J13,X15&gt;0),MAX(0,X15+Y15-MIN(Schulden!G13,X15+Y15)),0)+IF(AND(Schulden!J14&lt;Schulden!J13,AB15&gt;0),MAX(0,AB15+AC15-MIN(Schulden!G14,AB15+AC15)),0)+IF(AND(Schulden!J15&lt;Schulden!J13,AF15&gt;0),MAX(0,AF15+AG15-MIN(Schulden!G15,AF15+AG15)),0)+IF(AND(Schulden!J16&lt;Schulden!J13,AJ15&gt;0),MAX(0,AJ15+AK15-MIN(Schulden!G16,AJ15+AK15)),0)+IF(AND(Schulden!J17&lt;Schulden!J13,AN15&gt;0),MAX(0,AN15+AO15-MIN(Schulden!G17,AN15+AO15)),0)+IF(AND(Schulden!J18&lt;Schulden!J13,AR15&gt;0),MAX(0,AR15+AS15-MIN(Schulden!G18,AR15+AS15)),0)+IF(AND(Schulden!J19&lt;Schulden!J13,AV15&gt;0),MAX(0,AV15+AW15-MIN(Schulden!G19,AV15+AW15)),0)+IF(AND(Schulden!J20&lt;Schulden!J13,AZ15&gt;0),MAX(0,AZ15+BA15-MIN(Schulden!G20,AZ15+BA15)),0)+IF(AND(Schulden!J21&lt;Schulden!J13,BD15&gt;0),MAX(0,BD15+BE15-MIN(Schulden!G21,BD15+BE15)),0)+IF(AND(Schulden!J22&lt;Schulden!J13,BH15&gt;0),MAX(0,BH15+BI15-MIN(Schulden!G22,BH15+BI15)),0))),MAX(0,X15+Y15-MIN(Schulden!G13,X15+Y15)))+SUMIFS(Sonderzahlungen!$D$8:$D$67,Sonderzahlungen!$G$8:$G$67,$B15,Sonderzahlungen!$E$8:$E$67,"Gezielte Schuld",Sonderzahlungen!$F$8:$F$67,Schulden!B13)))</f>
        <v/>
      </c>
      <c r="AA15" s="24">
        <f>MAX(0,X15+Y15-Z15)</f>
        <v/>
      </c>
      <c r="AB15" s="24">
        <f>AE14</f>
        <v/>
      </c>
      <c r="AC15" s="24">
        <f>IF(AB15&lt;=0,0,AB15*Schulden!F14/12)</f>
        <v/>
      </c>
      <c r="AD15" s="24">
        <f>IF(AB15&lt;=0,0,MIN(AB15+AC15,MIN(Schulden!G14,AB15+AC15)+MIN(MAX(0,Strategie!$C$9+SUMIFS(Sonderzahlungen!$D$8:$D$67,Sonderzahlungen!$G$8:$G$67,$B15,Sonderzahlungen!$E$8:$E$67,"Nach Strategie")-(IF(AND(Schulden!J8&lt;Schulden!J14,D15&gt;0),MAX(0,D15+E15-MIN(Schulden!G8,D15+E15)),0)+IF(AND(Schulden!J9&lt;Schulden!J14,H15&gt;0),MAX(0,H15+I15-MIN(Schulden!G9,H15+I15)),0)+IF(AND(Schulden!J10&lt;Schulden!J14,L15&gt;0),MAX(0,L15+M15-MIN(Schulden!G10,L15+M15)),0)+IF(AND(Schulden!J11&lt;Schulden!J14,P15&gt;0),MAX(0,P15+Q15-MIN(Schulden!G11,P15+Q15)),0)+IF(AND(Schulden!J12&lt;Schulden!J14,T15&gt;0),MAX(0,T15+U15-MIN(Schulden!G12,T15+U15)),0)+IF(AND(Schulden!J13&lt;Schulden!J14,X15&gt;0),MAX(0,X15+Y15-MIN(Schulden!G13,X15+Y15)),0)+IF(AND(Schulden!J14&lt;Schulden!J14,AB15&gt;0),MAX(0,AB15+AC15-MIN(Schulden!G14,AB15+AC15)),0)+IF(AND(Schulden!J15&lt;Schulden!J14,AF15&gt;0),MAX(0,AF15+AG15-MIN(Schulden!G15,AF15+AG15)),0)+IF(AND(Schulden!J16&lt;Schulden!J14,AJ15&gt;0),MAX(0,AJ15+AK15-MIN(Schulden!G16,AJ15+AK15)),0)+IF(AND(Schulden!J17&lt;Schulden!J14,AN15&gt;0),MAX(0,AN15+AO15-MIN(Schulden!G17,AN15+AO15)),0)+IF(AND(Schulden!J18&lt;Schulden!J14,AR15&gt;0),MAX(0,AR15+AS15-MIN(Schulden!G18,AR15+AS15)),0)+IF(AND(Schulden!J19&lt;Schulden!J14,AV15&gt;0),MAX(0,AV15+AW15-MIN(Schulden!G19,AV15+AW15)),0)+IF(AND(Schulden!J20&lt;Schulden!J14,AZ15&gt;0),MAX(0,AZ15+BA15-MIN(Schulden!G20,AZ15+BA15)),0)+IF(AND(Schulden!J21&lt;Schulden!J14,BD15&gt;0),MAX(0,BD15+BE15-MIN(Schulden!G21,BD15+BE15)),0)+IF(AND(Schulden!J22&lt;Schulden!J14,BH15&gt;0),MAX(0,BH15+BI15-MIN(Schulden!G22,BH15+BI15)),0))),MAX(0,AB15+AC15-MIN(Schulden!G14,AB15+AC15)))+SUMIFS(Sonderzahlungen!$D$8:$D$67,Sonderzahlungen!$G$8:$G$67,$B15,Sonderzahlungen!$E$8:$E$67,"Gezielte Schuld",Sonderzahlungen!$F$8:$F$67,Schulden!B14)))</f>
        <v/>
      </c>
      <c r="AE15" s="24">
        <f>MAX(0,AB15+AC15-AD15)</f>
        <v/>
      </c>
      <c r="AF15" s="24">
        <f>AI14</f>
        <v/>
      </c>
      <c r="AG15" s="24">
        <f>IF(AF15&lt;=0,0,AF15*Schulden!F15/12)</f>
        <v/>
      </c>
      <c r="AH15" s="24">
        <f>IF(AF15&lt;=0,0,MIN(AF15+AG15,MIN(Schulden!G15,AF15+AG15)+MIN(MAX(0,Strategie!$C$9+SUMIFS(Sonderzahlungen!$D$8:$D$67,Sonderzahlungen!$G$8:$G$67,$B15,Sonderzahlungen!$E$8:$E$67,"Nach Strategie")-(IF(AND(Schulden!J8&lt;Schulden!J15,D15&gt;0),MAX(0,D15+E15-MIN(Schulden!G8,D15+E15)),0)+IF(AND(Schulden!J9&lt;Schulden!J15,H15&gt;0),MAX(0,H15+I15-MIN(Schulden!G9,H15+I15)),0)+IF(AND(Schulden!J10&lt;Schulden!J15,L15&gt;0),MAX(0,L15+M15-MIN(Schulden!G10,L15+M15)),0)+IF(AND(Schulden!J11&lt;Schulden!J15,P15&gt;0),MAX(0,P15+Q15-MIN(Schulden!G11,P15+Q15)),0)+IF(AND(Schulden!J12&lt;Schulden!J15,T15&gt;0),MAX(0,T15+U15-MIN(Schulden!G12,T15+U15)),0)+IF(AND(Schulden!J13&lt;Schulden!J15,X15&gt;0),MAX(0,X15+Y15-MIN(Schulden!G13,X15+Y15)),0)+IF(AND(Schulden!J14&lt;Schulden!J15,AB15&gt;0),MAX(0,AB15+AC15-MIN(Schulden!G14,AB15+AC15)),0)+IF(AND(Schulden!J15&lt;Schulden!J15,AF15&gt;0),MAX(0,AF15+AG15-MIN(Schulden!G15,AF15+AG15)),0)+IF(AND(Schulden!J16&lt;Schulden!J15,AJ15&gt;0),MAX(0,AJ15+AK15-MIN(Schulden!G16,AJ15+AK15)),0)+IF(AND(Schulden!J17&lt;Schulden!J15,AN15&gt;0),MAX(0,AN15+AO15-MIN(Schulden!G17,AN15+AO15)),0)+IF(AND(Schulden!J18&lt;Schulden!J15,AR15&gt;0),MAX(0,AR15+AS15-MIN(Schulden!G18,AR15+AS15)),0)+IF(AND(Schulden!J19&lt;Schulden!J15,AV15&gt;0),MAX(0,AV15+AW15-MIN(Schulden!G19,AV15+AW15)),0)+IF(AND(Schulden!J20&lt;Schulden!J15,AZ15&gt;0),MAX(0,AZ15+BA15-MIN(Schulden!G20,AZ15+BA15)),0)+IF(AND(Schulden!J21&lt;Schulden!J15,BD15&gt;0),MAX(0,BD15+BE15-MIN(Schulden!G21,BD15+BE15)),0)+IF(AND(Schulden!J22&lt;Schulden!J15,BH15&gt;0),MAX(0,BH15+BI15-MIN(Schulden!G22,BH15+BI15)),0))),MAX(0,AF15+AG15-MIN(Schulden!G15,AF15+AG15)))+SUMIFS(Sonderzahlungen!$D$8:$D$67,Sonderzahlungen!$G$8:$G$67,$B15,Sonderzahlungen!$E$8:$E$67,"Gezielte Schuld",Sonderzahlungen!$F$8:$F$67,Schulden!B15)))</f>
        <v/>
      </c>
      <c r="AI15" s="24">
        <f>MAX(0,AF15+AG15-AH15)</f>
        <v/>
      </c>
      <c r="AJ15" s="24">
        <f>AM14</f>
        <v/>
      </c>
      <c r="AK15" s="24">
        <f>IF(AJ15&lt;=0,0,AJ15*Schulden!F16/12)</f>
        <v/>
      </c>
      <c r="AL15" s="24">
        <f>IF(AJ15&lt;=0,0,MIN(AJ15+AK15,MIN(Schulden!G16,AJ15+AK15)+MIN(MAX(0,Strategie!$C$9+SUMIFS(Sonderzahlungen!$D$8:$D$67,Sonderzahlungen!$G$8:$G$67,$B15,Sonderzahlungen!$E$8:$E$67,"Nach Strategie")-(IF(AND(Schulden!J8&lt;Schulden!J16,D15&gt;0),MAX(0,D15+E15-MIN(Schulden!G8,D15+E15)),0)+IF(AND(Schulden!J9&lt;Schulden!J16,H15&gt;0),MAX(0,H15+I15-MIN(Schulden!G9,H15+I15)),0)+IF(AND(Schulden!J10&lt;Schulden!J16,L15&gt;0),MAX(0,L15+M15-MIN(Schulden!G10,L15+M15)),0)+IF(AND(Schulden!J11&lt;Schulden!J16,P15&gt;0),MAX(0,P15+Q15-MIN(Schulden!G11,P15+Q15)),0)+IF(AND(Schulden!J12&lt;Schulden!J16,T15&gt;0),MAX(0,T15+U15-MIN(Schulden!G12,T15+U15)),0)+IF(AND(Schulden!J13&lt;Schulden!J16,X15&gt;0),MAX(0,X15+Y15-MIN(Schulden!G13,X15+Y15)),0)+IF(AND(Schulden!J14&lt;Schulden!J16,AB15&gt;0),MAX(0,AB15+AC15-MIN(Schulden!G14,AB15+AC15)),0)+IF(AND(Schulden!J15&lt;Schulden!J16,AF15&gt;0),MAX(0,AF15+AG15-MIN(Schulden!G15,AF15+AG15)),0)+IF(AND(Schulden!J16&lt;Schulden!J16,AJ15&gt;0),MAX(0,AJ15+AK15-MIN(Schulden!G16,AJ15+AK15)),0)+IF(AND(Schulden!J17&lt;Schulden!J16,AN15&gt;0),MAX(0,AN15+AO15-MIN(Schulden!G17,AN15+AO15)),0)+IF(AND(Schulden!J18&lt;Schulden!J16,AR15&gt;0),MAX(0,AR15+AS15-MIN(Schulden!G18,AR15+AS15)),0)+IF(AND(Schulden!J19&lt;Schulden!J16,AV15&gt;0),MAX(0,AV15+AW15-MIN(Schulden!G19,AV15+AW15)),0)+IF(AND(Schulden!J20&lt;Schulden!J16,AZ15&gt;0),MAX(0,AZ15+BA15-MIN(Schulden!G20,AZ15+BA15)),0)+IF(AND(Schulden!J21&lt;Schulden!J16,BD15&gt;0),MAX(0,BD15+BE15-MIN(Schulden!G21,BD15+BE15)),0)+IF(AND(Schulden!J22&lt;Schulden!J16,BH15&gt;0),MAX(0,BH15+BI15-MIN(Schulden!G22,BH15+BI15)),0))),MAX(0,AJ15+AK15-MIN(Schulden!G16,AJ15+AK15)))+SUMIFS(Sonderzahlungen!$D$8:$D$67,Sonderzahlungen!$G$8:$G$67,$B15,Sonderzahlungen!$E$8:$E$67,"Gezielte Schuld",Sonderzahlungen!$F$8:$F$67,Schulden!B16)))</f>
        <v/>
      </c>
      <c r="AM15" s="24">
        <f>MAX(0,AJ15+AK15-AL15)</f>
        <v/>
      </c>
      <c r="AN15" s="24">
        <f>AQ14</f>
        <v/>
      </c>
      <c r="AO15" s="24">
        <f>IF(AN15&lt;=0,0,AN15*Schulden!F17/12)</f>
        <v/>
      </c>
      <c r="AP15" s="24">
        <f>IF(AN15&lt;=0,0,MIN(AN15+AO15,MIN(Schulden!G17,AN15+AO15)+MIN(MAX(0,Strategie!$C$9+SUMIFS(Sonderzahlungen!$D$8:$D$67,Sonderzahlungen!$G$8:$G$67,$B15,Sonderzahlungen!$E$8:$E$67,"Nach Strategie")-(IF(AND(Schulden!J8&lt;Schulden!J17,D15&gt;0),MAX(0,D15+E15-MIN(Schulden!G8,D15+E15)),0)+IF(AND(Schulden!J9&lt;Schulden!J17,H15&gt;0),MAX(0,H15+I15-MIN(Schulden!G9,H15+I15)),0)+IF(AND(Schulden!J10&lt;Schulden!J17,L15&gt;0),MAX(0,L15+M15-MIN(Schulden!G10,L15+M15)),0)+IF(AND(Schulden!J11&lt;Schulden!J17,P15&gt;0),MAX(0,P15+Q15-MIN(Schulden!G11,P15+Q15)),0)+IF(AND(Schulden!J12&lt;Schulden!J17,T15&gt;0),MAX(0,T15+U15-MIN(Schulden!G12,T15+U15)),0)+IF(AND(Schulden!J13&lt;Schulden!J17,X15&gt;0),MAX(0,X15+Y15-MIN(Schulden!G13,X15+Y15)),0)+IF(AND(Schulden!J14&lt;Schulden!J17,AB15&gt;0),MAX(0,AB15+AC15-MIN(Schulden!G14,AB15+AC15)),0)+IF(AND(Schulden!J15&lt;Schulden!J17,AF15&gt;0),MAX(0,AF15+AG15-MIN(Schulden!G15,AF15+AG15)),0)+IF(AND(Schulden!J16&lt;Schulden!J17,AJ15&gt;0),MAX(0,AJ15+AK15-MIN(Schulden!G16,AJ15+AK15)),0)+IF(AND(Schulden!J17&lt;Schulden!J17,AN15&gt;0),MAX(0,AN15+AO15-MIN(Schulden!G17,AN15+AO15)),0)+IF(AND(Schulden!J18&lt;Schulden!J17,AR15&gt;0),MAX(0,AR15+AS15-MIN(Schulden!G18,AR15+AS15)),0)+IF(AND(Schulden!J19&lt;Schulden!J17,AV15&gt;0),MAX(0,AV15+AW15-MIN(Schulden!G19,AV15+AW15)),0)+IF(AND(Schulden!J20&lt;Schulden!J17,AZ15&gt;0),MAX(0,AZ15+BA15-MIN(Schulden!G20,AZ15+BA15)),0)+IF(AND(Schulden!J21&lt;Schulden!J17,BD15&gt;0),MAX(0,BD15+BE15-MIN(Schulden!G21,BD15+BE15)),0)+IF(AND(Schulden!J22&lt;Schulden!J17,BH15&gt;0),MAX(0,BH15+BI15-MIN(Schulden!G22,BH15+BI15)),0))),MAX(0,AN15+AO15-MIN(Schulden!G17,AN15+AO15)))+SUMIFS(Sonderzahlungen!$D$8:$D$67,Sonderzahlungen!$G$8:$G$67,$B15,Sonderzahlungen!$E$8:$E$67,"Gezielte Schuld",Sonderzahlungen!$F$8:$F$67,Schulden!B17)))</f>
        <v/>
      </c>
      <c r="AQ15" s="24">
        <f>MAX(0,AN15+AO15-AP15)</f>
        <v/>
      </c>
      <c r="AR15" s="24">
        <f>AU14</f>
        <v/>
      </c>
      <c r="AS15" s="24">
        <f>IF(AR15&lt;=0,0,AR15*Schulden!F18/12)</f>
        <v/>
      </c>
      <c r="AT15" s="24">
        <f>IF(AR15&lt;=0,0,MIN(AR15+AS15,MIN(Schulden!G18,AR15+AS15)+MIN(MAX(0,Strategie!$C$9+SUMIFS(Sonderzahlungen!$D$8:$D$67,Sonderzahlungen!$G$8:$G$67,$B15,Sonderzahlungen!$E$8:$E$67,"Nach Strategie")-(IF(AND(Schulden!J8&lt;Schulden!J18,D15&gt;0),MAX(0,D15+E15-MIN(Schulden!G8,D15+E15)),0)+IF(AND(Schulden!J9&lt;Schulden!J18,H15&gt;0),MAX(0,H15+I15-MIN(Schulden!G9,H15+I15)),0)+IF(AND(Schulden!J10&lt;Schulden!J18,L15&gt;0),MAX(0,L15+M15-MIN(Schulden!G10,L15+M15)),0)+IF(AND(Schulden!J11&lt;Schulden!J18,P15&gt;0),MAX(0,P15+Q15-MIN(Schulden!G11,P15+Q15)),0)+IF(AND(Schulden!J12&lt;Schulden!J18,T15&gt;0),MAX(0,T15+U15-MIN(Schulden!G12,T15+U15)),0)+IF(AND(Schulden!J13&lt;Schulden!J18,X15&gt;0),MAX(0,X15+Y15-MIN(Schulden!G13,X15+Y15)),0)+IF(AND(Schulden!J14&lt;Schulden!J18,AB15&gt;0),MAX(0,AB15+AC15-MIN(Schulden!G14,AB15+AC15)),0)+IF(AND(Schulden!J15&lt;Schulden!J18,AF15&gt;0),MAX(0,AF15+AG15-MIN(Schulden!G15,AF15+AG15)),0)+IF(AND(Schulden!J16&lt;Schulden!J18,AJ15&gt;0),MAX(0,AJ15+AK15-MIN(Schulden!G16,AJ15+AK15)),0)+IF(AND(Schulden!J17&lt;Schulden!J18,AN15&gt;0),MAX(0,AN15+AO15-MIN(Schulden!G17,AN15+AO15)),0)+IF(AND(Schulden!J18&lt;Schulden!J18,AR15&gt;0),MAX(0,AR15+AS15-MIN(Schulden!G18,AR15+AS15)),0)+IF(AND(Schulden!J19&lt;Schulden!J18,AV15&gt;0),MAX(0,AV15+AW15-MIN(Schulden!G19,AV15+AW15)),0)+IF(AND(Schulden!J20&lt;Schulden!J18,AZ15&gt;0),MAX(0,AZ15+BA15-MIN(Schulden!G20,AZ15+BA15)),0)+IF(AND(Schulden!J21&lt;Schulden!J18,BD15&gt;0),MAX(0,BD15+BE15-MIN(Schulden!G21,BD15+BE15)),0)+IF(AND(Schulden!J22&lt;Schulden!J18,BH15&gt;0),MAX(0,BH15+BI15-MIN(Schulden!G22,BH15+BI15)),0))),MAX(0,AR15+AS15-MIN(Schulden!G18,AR15+AS15)))+SUMIFS(Sonderzahlungen!$D$8:$D$67,Sonderzahlungen!$G$8:$G$67,$B15,Sonderzahlungen!$E$8:$E$67,"Gezielte Schuld",Sonderzahlungen!$F$8:$F$67,Schulden!B18)))</f>
        <v/>
      </c>
      <c r="AU15" s="24">
        <f>MAX(0,AR15+AS15-AT15)</f>
        <v/>
      </c>
      <c r="AV15" s="24">
        <f>AY14</f>
        <v/>
      </c>
      <c r="AW15" s="24">
        <f>IF(AV15&lt;=0,0,AV15*Schulden!F19/12)</f>
        <v/>
      </c>
      <c r="AX15" s="24">
        <f>IF(AV15&lt;=0,0,MIN(AV15+AW15,MIN(Schulden!G19,AV15+AW15)+MIN(MAX(0,Strategie!$C$9+SUMIFS(Sonderzahlungen!$D$8:$D$67,Sonderzahlungen!$G$8:$G$67,$B15,Sonderzahlungen!$E$8:$E$67,"Nach Strategie")-(IF(AND(Schulden!J8&lt;Schulden!J19,D15&gt;0),MAX(0,D15+E15-MIN(Schulden!G8,D15+E15)),0)+IF(AND(Schulden!J9&lt;Schulden!J19,H15&gt;0),MAX(0,H15+I15-MIN(Schulden!G9,H15+I15)),0)+IF(AND(Schulden!J10&lt;Schulden!J19,L15&gt;0),MAX(0,L15+M15-MIN(Schulden!G10,L15+M15)),0)+IF(AND(Schulden!J11&lt;Schulden!J19,P15&gt;0),MAX(0,P15+Q15-MIN(Schulden!G11,P15+Q15)),0)+IF(AND(Schulden!J12&lt;Schulden!J19,T15&gt;0),MAX(0,T15+U15-MIN(Schulden!G12,T15+U15)),0)+IF(AND(Schulden!J13&lt;Schulden!J19,X15&gt;0),MAX(0,X15+Y15-MIN(Schulden!G13,X15+Y15)),0)+IF(AND(Schulden!J14&lt;Schulden!J19,AB15&gt;0),MAX(0,AB15+AC15-MIN(Schulden!G14,AB15+AC15)),0)+IF(AND(Schulden!J15&lt;Schulden!J19,AF15&gt;0),MAX(0,AF15+AG15-MIN(Schulden!G15,AF15+AG15)),0)+IF(AND(Schulden!J16&lt;Schulden!J19,AJ15&gt;0),MAX(0,AJ15+AK15-MIN(Schulden!G16,AJ15+AK15)),0)+IF(AND(Schulden!J17&lt;Schulden!J19,AN15&gt;0),MAX(0,AN15+AO15-MIN(Schulden!G17,AN15+AO15)),0)+IF(AND(Schulden!J18&lt;Schulden!J19,AR15&gt;0),MAX(0,AR15+AS15-MIN(Schulden!G18,AR15+AS15)),0)+IF(AND(Schulden!J19&lt;Schulden!J19,AV15&gt;0),MAX(0,AV15+AW15-MIN(Schulden!G19,AV15+AW15)),0)+IF(AND(Schulden!J20&lt;Schulden!J19,AZ15&gt;0),MAX(0,AZ15+BA15-MIN(Schulden!G20,AZ15+BA15)),0)+IF(AND(Schulden!J21&lt;Schulden!J19,BD15&gt;0),MAX(0,BD15+BE15-MIN(Schulden!G21,BD15+BE15)),0)+IF(AND(Schulden!J22&lt;Schulden!J19,BH15&gt;0),MAX(0,BH15+BI15-MIN(Schulden!G22,BH15+BI15)),0))),MAX(0,AV15+AW15-MIN(Schulden!G19,AV15+AW15)))+SUMIFS(Sonderzahlungen!$D$8:$D$67,Sonderzahlungen!$G$8:$G$67,$B15,Sonderzahlungen!$E$8:$E$67,"Gezielte Schuld",Sonderzahlungen!$F$8:$F$67,Schulden!B19)))</f>
        <v/>
      </c>
      <c r="AY15" s="24">
        <f>MAX(0,AV15+AW15-AX15)</f>
        <v/>
      </c>
      <c r="AZ15" s="24">
        <f>BC14</f>
        <v/>
      </c>
      <c r="BA15" s="24">
        <f>IF(AZ15&lt;=0,0,AZ15*Schulden!F20/12)</f>
        <v/>
      </c>
      <c r="BB15" s="24">
        <f>IF(AZ15&lt;=0,0,MIN(AZ15+BA15,MIN(Schulden!G20,AZ15+BA15)+MIN(MAX(0,Strategie!$C$9+SUMIFS(Sonderzahlungen!$D$8:$D$67,Sonderzahlungen!$G$8:$G$67,$B15,Sonderzahlungen!$E$8:$E$67,"Nach Strategie")-(IF(AND(Schulden!J8&lt;Schulden!J20,D15&gt;0),MAX(0,D15+E15-MIN(Schulden!G8,D15+E15)),0)+IF(AND(Schulden!J9&lt;Schulden!J20,H15&gt;0),MAX(0,H15+I15-MIN(Schulden!G9,H15+I15)),0)+IF(AND(Schulden!J10&lt;Schulden!J20,L15&gt;0),MAX(0,L15+M15-MIN(Schulden!G10,L15+M15)),0)+IF(AND(Schulden!J11&lt;Schulden!J20,P15&gt;0),MAX(0,P15+Q15-MIN(Schulden!G11,P15+Q15)),0)+IF(AND(Schulden!J12&lt;Schulden!J20,T15&gt;0),MAX(0,T15+U15-MIN(Schulden!G12,T15+U15)),0)+IF(AND(Schulden!J13&lt;Schulden!J20,X15&gt;0),MAX(0,X15+Y15-MIN(Schulden!G13,X15+Y15)),0)+IF(AND(Schulden!J14&lt;Schulden!J20,AB15&gt;0),MAX(0,AB15+AC15-MIN(Schulden!G14,AB15+AC15)),0)+IF(AND(Schulden!J15&lt;Schulden!J20,AF15&gt;0),MAX(0,AF15+AG15-MIN(Schulden!G15,AF15+AG15)),0)+IF(AND(Schulden!J16&lt;Schulden!J20,AJ15&gt;0),MAX(0,AJ15+AK15-MIN(Schulden!G16,AJ15+AK15)),0)+IF(AND(Schulden!J17&lt;Schulden!J20,AN15&gt;0),MAX(0,AN15+AO15-MIN(Schulden!G17,AN15+AO15)),0)+IF(AND(Schulden!J18&lt;Schulden!J20,AR15&gt;0),MAX(0,AR15+AS15-MIN(Schulden!G18,AR15+AS15)),0)+IF(AND(Schulden!J19&lt;Schulden!J20,AV15&gt;0),MAX(0,AV15+AW15-MIN(Schulden!G19,AV15+AW15)),0)+IF(AND(Schulden!J20&lt;Schulden!J20,AZ15&gt;0),MAX(0,AZ15+BA15-MIN(Schulden!G20,AZ15+BA15)),0)+IF(AND(Schulden!J21&lt;Schulden!J20,BD15&gt;0),MAX(0,BD15+BE15-MIN(Schulden!G21,BD15+BE15)),0)+IF(AND(Schulden!J22&lt;Schulden!J20,BH15&gt;0),MAX(0,BH15+BI15-MIN(Schulden!G22,BH15+BI15)),0))),MAX(0,AZ15+BA15-MIN(Schulden!G20,AZ15+BA15)))+SUMIFS(Sonderzahlungen!$D$8:$D$67,Sonderzahlungen!$G$8:$G$67,$B15,Sonderzahlungen!$E$8:$E$67,"Gezielte Schuld",Sonderzahlungen!$F$8:$F$67,Schulden!B20)))</f>
        <v/>
      </c>
      <c r="BC15" s="24">
        <f>MAX(0,AZ15+BA15-BB15)</f>
        <v/>
      </c>
      <c r="BD15" s="24">
        <f>BG14</f>
        <v/>
      </c>
      <c r="BE15" s="24">
        <f>IF(BD15&lt;=0,0,BD15*Schulden!F21/12)</f>
        <v/>
      </c>
      <c r="BF15" s="24">
        <f>IF(BD15&lt;=0,0,MIN(BD15+BE15,MIN(Schulden!G21,BD15+BE15)+MIN(MAX(0,Strategie!$C$9+SUMIFS(Sonderzahlungen!$D$8:$D$67,Sonderzahlungen!$G$8:$G$67,$B15,Sonderzahlungen!$E$8:$E$67,"Nach Strategie")-(IF(AND(Schulden!J8&lt;Schulden!J21,D15&gt;0),MAX(0,D15+E15-MIN(Schulden!G8,D15+E15)),0)+IF(AND(Schulden!J9&lt;Schulden!J21,H15&gt;0),MAX(0,H15+I15-MIN(Schulden!G9,H15+I15)),0)+IF(AND(Schulden!J10&lt;Schulden!J21,L15&gt;0),MAX(0,L15+M15-MIN(Schulden!G10,L15+M15)),0)+IF(AND(Schulden!J11&lt;Schulden!J21,P15&gt;0),MAX(0,P15+Q15-MIN(Schulden!G11,P15+Q15)),0)+IF(AND(Schulden!J12&lt;Schulden!J21,T15&gt;0),MAX(0,T15+U15-MIN(Schulden!G12,T15+U15)),0)+IF(AND(Schulden!J13&lt;Schulden!J21,X15&gt;0),MAX(0,X15+Y15-MIN(Schulden!G13,X15+Y15)),0)+IF(AND(Schulden!J14&lt;Schulden!J21,AB15&gt;0),MAX(0,AB15+AC15-MIN(Schulden!G14,AB15+AC15)),0)+IF(AND(Schulden!J15&lt;Schulden!J21,AF15&gt;0),MAX(0,AF15+AG15-MIN(Schulden!G15,AF15+AG15)),0)+IF(AND(Schulden!J16&lt;Schulden!J21,AJ15&gt;0),MAX(0,AJ15+AK15-MIN(Schulden!G16,AJ15+AK15)),0)+IF(AND(Schulden!J17&lt;Schulden!J21,AN15&gt;0),MAX(0,AN15+AO15-MIN(Schulden!G17,AN15+AO15)),0)+IF(AND(Schulden!J18&lt;Schulden!J21,AR15&gt;0),MAX(0,AR15+AS15-MIN(Schulden!G18,AR15+AS15)),0)+IF(AND(Schulden!J19&lt;Schulden!J21,AV15&gt;0),MAX(0,AV15+AW15-MIN(Schulden!G19,AV15+AW15)),0)+IF(AND(Schulden!J20&lt;Schulden!J21,AZ15&gt;0),MAX(0,AZ15+BA15-MIN(Schulden!G20,AZ15+BA15)),0)+IF(AND(Schulden!J21&lt;Schulden!J21,BD15&gt;0),MAX(0,BD15+BE15-MIN(Schulden!G21,BD15+BE15)),0)+IF(AND(Schulden!J22&lt;Schulden!J21,BH15&gt;0),MAX(0,BH15+BI15-MIN(Schulden!G22,BH15+BI15)),0))),MAX(0,BD15+BE15-MIN(Schulden!G21,BD15+BE15)))+SUMIFS(Sonderzahlungen!$D$8:$D$67,Sonderzahlungen!$G$8:$G$67,$B15,Sonderzahlungen!$E$8:$E$67,"Gezielte Schuld",Sonderzahlungen!$F$8:$F$67,Schulden!B21)))</f>
        <v/>
      </c>
      <c r="BG15" s="24">
        <f>MAX(0,BD15+BE15-BF15)</f>
        <v/>
      </c>
      <c r="BH15" s="24">
        <f>BK14</f>
        <v/>
      </c>
      <c r="BI15" s="24">
        <f>IF(BH15&lt;=0,0,BH15*Schulden!F22/12)</f>
        <v/>
      </c>
      <c r="BJ15" s="24">
        <f>IF(BH15&lt;=0,0,MIN(BH15+BI15,MIN(Schulden!G22,BH15+BI15)+MIN(MAX(0,Strategie!$C$9+SUMIFS(Sonderzahlungen!$D$8:$D$67,Sonderzahlungen!$G$8:$G$67,$B15,Sonderzahlungen!$E$8:$E$67,"Nach Strategie")-(IF(AND(Schulden!J8&lt;Schulden!J22,D15&gt;0),MAX(0,D15+E15-MIN(Schulden!G8,D15+E15)),0)+IF(AND(Schulden!J9&lt;Schulden!J22,H15&gt;0),MAX(0,H15+I15-MIN(Schulden!G9,H15+I15)),0)+IF(AND(Schulden!J10&lt;Schulden!J22,L15&gt;0),MAX(0,L15+M15-MIN(Schulden!G10,L15+M15)),0)+IF(AND(Schulden!J11&lt;Schulden!J22,P15&gt;0),MAX(0,P15+Q15-MIN(Schulden!G11,P15+Q15)),0)+IF(AND(Schulden!J12&lt;Schulden!J22,T15&gt;0),MAX(0,T15+U15-MIN(Schulden!G12,T15+U15)),0)+IF(AND(Schulden!J13&lt;Schulden!J22,X15&gt;0),MAX(0,X15+Y15-MIN(Schulden!G13,X15+Y15)),0)+IF(AND(Schulden!J14&lt;Schulden!J22,AB15&gt;0),MAX(0,AB15+AC15-MIN(Schulden!G14,AB15+AC15)),0)+IF(AND(Schulden!J15&lt;Schulden!J22,AF15&gt;0),MAX(0,AF15+AG15-MIN(Schulden!G15,AF15+AG15)),0)+IF(AND(Schulden!J16&lt;Schulden!J22,AJ15&gt;0),MAX(0,AJ15+AK15-MIN(Schulden!G16,AJ15+AK15)),0)+IF(AND(Schulden!J17&lt;Schulden!J22,AN15&gt;0),MAX(0,AN15+AO15-MIN(Schulden!G17,AN15+AO15)),0)+IF(AND(Schulden!J18&lt;Schulden!J22,AR15&gt;0),MAX(0,AR15+AS15-MIN(Schulden!G18,AR15+AS15)),0)+IF(AND(Schulden!J19&lt;Schulden!J22,AV15&gt;0),MAX(0,AV15+AW15-MIN(Schulden!G19,AV15+AW15)),0)+IF(AND(Schulden!J20&lt;Schulden!J22,AZ15&gt;0),MAX(0,AZ15+BA15-MIN(Schulden!G20,AZ15+BA15)),0)+IF(AND(Schulden!J21&lt;Schulden!J22,BD15&gt;0),MAX(0,BD15+BE15-MIN(Schulden!G21,BD15+BE15)),0)+IF(AND(Schulden!J22&lt;Schulden!J22,BH15&gt;0),MAX(0,BH15+BI15-MIN(Schulden!G22,BH15+BI15)),0))),MAX(0,BH15+BI15-MIN(Schulden!G22,BH15+BI15)))+SUMIFS(Sonderzahlungen!$D$8:$D$67,Sonderzahlungen!$G$8:$G$67,$B15,Sonderzahlungen!$E$8:$E$67,"Gezielte Schuld",Sonderzahlungen!$F$8:$F$67,Schulden!B22)))</f>
        <v/>
      </c>
      <c r="BK15" s="24">
        <f>MAX(0,BH15+BI15-BJ15)</f>
        <v/>
      </c>
    </row>
    <row r="16">
      <c r="B16" s="23">
        <f>EDATE(B15,1)</f>
        <v/>
      </c>
      <c r="C16" s="24">
        <f>SUMIFS(Sonderzahlungen!$D$8:$D$67,Sonderzahlungen!$G$8:$G$67,B16)</f>
        <v/>
      </c>
      <c r="D16" s="24">
        <f>G15</f>
        <v/>
      </c>
      <c r="E16" s="24">
        <f>IF(D16&lt;=0,0,D16*Schulden!F8/12)</f>
        <v/>
      </c>
      <c r="F16" s="24">
        <f>IF(D16&lt;=0,0,MIN(D16+E16,MIN(Schulden!G8,D16+E16)+MIN(MAX(0,Strategie!$C$9+SUMIFS(Sonderzahlungen!$D$8:$D$67,Sonderzahlungen!$G$8:$G$67,$B16,Sonderzahlungen!$E$8:$E$67,"Nach Strategie")-(IF(AND(Schulden!J8&lt;Schulden!J8,D16&gt;0),MAX(0,D16+E16-MIN(Schulden!G8,D16+E16)),0)+IF(AND(Schulden!J9&lt;Schulden!J8,H16&gt;0),MAX(0,H16+I16-MIN(Schulden!G9,H16+I16)),0)+IF(AND(Schulden!J10&lt;Schulden!J8,L16&gt;0),MAX(0,L16+M16-MIN(Schulden!G10,L16+M16)),0)+IF(AND(Schulden!J11&lt;Schulden!J8,P16&gt;0),MAX(0,P16+Q16-MIN(Schulden!G11,P16+Q16)),0)+IF(AND(Schulden!J12&lt;Schulden!J8,T16&gt;0),MAX(0,T16+U16-MIN(Schulden!G12,T16+U16)),0)+IF(AND(Schulden!J13&lt;Schulden!J8,X16&gt;0),MAX(0,X16+Y16-MIN(Schulden!G13,X16+Y16)),0)+IF(AND(Schulden!J14&lt;Schulden!J8,AB16&gt;0),MAX(0,AB16+AC16-MIN(Schulden!G14,AB16+AC16)),0)+IF(AND(Schulden!J15&lt;Schulden!J8,AF16&gt;0),MAX(0,AF16+AG16-MIN(Schulden!G15,AF16+AG16)),0)+IF(AND(Schulden!J16&lt;Schulden!J8,AJ16&gt;0),MAX(0,AJ16+AK16-MIN(Schulden!G16,AJ16+AK16)),0)+IF(AND(Schulden!J17&lt;Schulden!J8,AN16&gt;0),MAX(0,AN16+AO16-MIN(Schulden!G17,AN16+AO16)),0)+IF(AND(Schulden!J18&lt;Schulden!J8,AR16&gt;0),MAX(0,AR16+AS16-MIN(Schulden!G18,AR16+AS16)),0)+IF(AND(Schulden!J19&lt;Schulden!J8,AV16&gt;0),MAX(0,AV16+AW16-MIN(Schulden!G19,AV16+AW16)),0)+IF(AND(Schulden!J20&lt;Schulden!J8,AZ16&gt;0),MAX(0,AZ16+BA16-MIN(Schulden!G20,AZ16+BA16)),0)+IF(AND(Schulden!J21&lt;Schulden!J8,BD16&gt;0),MAX(0,BD16+BE16-MIN(Schulden!G21,BD16+BE16)),0)+IF(AND(Schulden!J22&lt;Schulden!J8,BH16&gt;0),MAX(0,BH16+BI16-MIN(Schulden!G22,BH16+BI16)),0))),MAX(0,D16+E16-MIN(Schulden!G8,D16+E16)))+SUMIFS(Sonderzahlungen!$D$8:$D$67,Sonderzahlungen!$G$8:$G$67,$B16,Sonderzahlungen!$E$8:$E$67,"Gezielte Schuld",Sonderzahlungen!$F$8:$F$67,Schulden!B8)))</f>
        <v/>
      </c>
      <c r="G16" s="24">
        <f>MAX(0,D16+E16-F16)</f>
        <v/>
      </c>
      <c r="H16" s="24">
        <f>K15</f>
        <v/>
      </c>
      <c r="I16" s="24">
        <f>IF(H16&lt;=0,0,H16*Schulden!F9/12)</f>
        <v/>
      </c>
      <c r="J16" s="24">
        <f>IF(H16&lt;=0,0,MIN(H16+I16,MIN(Schulden!G9,H16+I16)+MIN(MAX(0,Strategie!$C$9+SUMIFS(Sonderzahlungen!$D$8:$D$67,Sonderzahlungen!$G$8:$G$67,$B16,Sonderzahlungen!$E$8:$E$67,"Nach Strategie")-(IF(AND(Schulden!J8&lt;Schulden!J9,D16&gt;0),MAX(0,D16+E16-MIN(Schulden!G8,D16+E16)),0)+IF(AND(Schulden!J9&lt;Schulden!J9,H16&gt;0),MAX(0,H16+I16-MIN(Schulden!G9,H16+I16)),0)+IF(AND(Schulden!J10&lt;Schulden!J9,L16&gt;0),MAX(0,L16+M16-MIN(Schulden!G10,L16+M16)),0)+IF(AND(Schulden!J11&lt;Schulden!J9,P16&gt;0),MAX(0,P16+Q16-MIN(Schulden!G11,P16+Q16)),0)+IF(AND(Schulden!J12&lt;Schulden!J9,T16&gt;0),MAX(0,T16+U16-MIN(Schulden!G12,T16+U16)),0)+IF(AND(Schulden!J13&lt;Schulden!J9,X16&gt;0),MAX(0,X16+Y16-MIN(Schulden!G13,X16+Y16)),0)+IF(AND(Schulden!J14&lt;Schulden!J9,AB16&gt;0),MAX(0,AB16+AC16-MIN(Schulden!G14,AB16+AC16)),0)+IF(AND(Schulden!J15&lt;Schulden!J9,AF16&gt;0),MAX(0,AF16+AG16-MIN(Schulden!G15,AF16+AG16)),0)+IF(AND(Schulden!J16&lt;Schulden!J9,AJ16&gt;0),MAX(0,AJ16+AK16-MIN(Schulden!G16,AJ16+AK16)),0)+IF(AND(Schulden!J17&lt;Schulden!J9,AN16&gt;0),MAX(0,AN16+AO16-MIN(Schulden!G17,AN16+AO16)),0)+IF(AND(Schulden!J18&lt;Schulden!J9,AR16&gt;0),MAX(0,AR16+AS16-MIN(Schulden!G18,AR16+AS16)),0)+IF(AND(Schulden!J19&lt;Schulden!J9,AV16&gt;0),MAX(0,AV16+AW16-MIN(Schulden!G19,AV16+AW16)),0)+IF(AND(Schulden!J20&lt;Schulden!J9,AZ16&gt;0),MAX(0,AZ16+BA16-MIN(Schulden!G20,AZ16+BA16)),0)+IF(AND(Schulden!J21&lt;Schulden!J9,BD16&gt;0),MAX(0,BD16+BE16-MIN(Schulden!G21,BD16+BE16)),0)+IF(AND(Schulden!J22&lt;Schulden!J9,BH16&gt;0),MAX(0,BH16+BI16-MIN(Schulden!G22,BH16+BI16)),0))),MAX(0,H16+I16-MIN(Schulden!G9,H16+I16)))+SUMIFS(Sonderzahlungen!$D$8:$D$67,Sonderzahlungen!$G$8:$G$67,$B16,Sonderzahlungen!$E$8:$E$67,"Gezielte Schuld",Sonderzahlungen!$F$8:$F$67,Schulden!B9)))</f>
        <v/>
      </c>
      <c r="K16" s="24">
        <f>MAX(0,H16+I16-J16)</f>
        <v/>
      </c>
      <c r="L16" s="24">
        <f>O15</f>
        <v/>
      </c>
      <c r="M16" s="24">
        <f>IF(L16&lt;=0,0,L16*Schulden!F10/12)</f>
        <v/>
      </c>
      <c r="N16" s="24">
        <f>IF(L16&lt;=0,0,MIN(L16+M16,MIN(Schulden!G10,L16+M16)+MIN(MAX(0,Strategie!$C$9+SUMIFS(Sonderzahlungen!$D$8:$D$67,Sonderzahlungen!$G$8:$G$67,$B16,Sonderzahlungen!$E$8:$E$67,"Nach Strategie")-(IF(AND(Schulden!J8&lt;Schulden!J10,D16&gt;0),MAX(0,D16+E16-MIN(Schulden!G8,D16+E16)),0)+IF(AND(Schulden!J9&lt;Schulden!J10,H16&gt;0),MAX(0,H16+I16-MIN(Schulden!G9,H16+I16)),0)+IF(AND(Schulden!J10&lt;Schulden!J10,L16&gt;0),MAX(0,L16+M16-MIN(Schulden!G10,L16+M16)),0)+IF(AND(Schulden!J11&lt;Schulden!J10,P16&gt;0),MAX(0,P16+Q16-MIN(Schulden!G11,P16+Q16)),0)+IF(AND(Schulden!J12&lt;Schulden!J10,T16&gt;0),MAX(0,T16+U16-MIN(Schulden!G12,T16+U16)),0)+IF(AND(Schulden!J13&lt;Schulden!J10,X16&gt;0),MAX(0,X16+Y16-MIN(Schulden!G13,X16+Y16)),0)+IF(AND(Schulden!J14&lt;Schulden!J10,AB16&gt;0),MAX(0,AB16+AC16-MIN(Schulden!G14,AB16+AC16)),0)+IF(AND(Schulden!J15&lt;Schulden!J10,AF16&gt;0),MAX(0,AF16+AG16-MIN(Schulden!G15,AF16+AG16)),0)+IF(AND(Schulden!J16&lt;Schulden!J10,AJ16&gt;0),MAX(0,AJ16+AK16-MIN(Schulden!G16,AJ16+AK16)),0)+IF(AND(Schulden!J17&lt;Schulden!J10,AN16&gt;0),MAX(0,AN16+AO16-MIN(Schulden!G17,AN16+AO16)),0)+IF(AND(Schulden!J18&lt;Schulden!J10,AR16&gt;0),MAX(0,AR16+AS16-MIN(Schulden!G18,AR16+AS16)),0)+IF(AND(Schulden!J19&lt;Schulden!J10,AV16&gt;0),MAX(0,AV16+AW16-MIN(Schulden!G19,AV16+AW16)),0)+IF(AND(Schulden!J20&lt;Schulden!J10,AZ16&gt;0),MAX(0,AZ16+BA16-MIN(Schulden!G20,AZ16+BA16)),0)+IF(AND(Schulden!J21&lt;Schulden!J10,BD16&gt;0),MAX(0,BD16+BE16-MIN(Schulden!G21,BD16+BE16)),0)+IF(AND(Schulden!J22&lt;Schulden!J10,BH16&gt;0),MAX(0,BH16+BI16-MIN(Schulden!G22,BH16+BI16)),0))),MAX(0,L16+M16-MIN(Schulden!G10,L16+M16)))+SUMIFS(Sonderzahlungen!$D$8:$D$67,Sonderzahlungen!$G$8:$G$67,$B16,Sonderzahlungen!$E$8:$E$67,"Gezielte Schuld",Sonderzahlungen!$F$8:$F$67,Schulden!B10)))</f>
        <v/>
      </c>
      <c r="O16" s="24">
        <f>MAX(0,L16+M16-N16)</f>
        <v/>
      </c>
      <c r="P16" s="24">
        <f>S15</f>
        <v/>
      </c>
      <c r="Q16" s="24">
        <f>IF(P16&lt;=0,0,P16*Schulden!F11/12)</f>
        <v/>
      </c>
      <c r="R16" s="24">
        <f>IF(P16&lt;=0,0,MIN(P16+Q16,MIN(Schulden!G11,P16+Q16)+MIN(MAX(0,Strategie!$C$9+SUMIFS(Sonderzahlungen!$D$8:$D$67,Sonderzahlungen!$G$8:$G$67,$B16,Sonderzahlungen!$E$8:$E$67,"Nach Strategie")-(IF(AND(Schulden!J8&lt;Schulden!J11,D16&gt;0),MAX(0,D16+E16-MIN(Schulden!G8,D16+E16)),0)+IF(AND(Schulden!J9&lt;Schulden!J11,H16&gt;0),MAX(0,H16+I16-MIN(Schulden!G9,H16+I16)),0)+IF(AND(Schulden!J10&lt;Schulden!J11,L16&gt;0),MAX(0,L16+M16-MIN(Schulden!G10,L16+M16)),0)+IF(AND(Schulden!J11&lt;Schulden!J11,P16&gt;0),MAX(0,P16+Q16-MIN(Schulden!G11,P16+Q16)),0)+IF(AND(Schulden!J12&lt;Schulden!J11,T16&gt;0),MAX(0,T16+U16-MIN(Schulden!G12,T16+U16)),0)+IF(AND(Schulden!J13&lt;Schulden!J11,X16&gt;0),MAX(0,X16+Y16-MIN(Schulden!G13,X16+Y16)),0)+IF(AND(Schulden!J14&lt;Schulden!J11,AB16&gt;0),MAX(0,AB16+AC16-MIN(Schulden!G14,AB16+AC16)),0)+IF(AND(Schulden!J15&lt;Schulden!J11,AF16&gt;0),MAX(0,AF16+AG16-MIN(Schulden!G15,AF16+AG16)),0)+IF(AND(Schulden!J16&lt;Schulden!J11,AJ16&gt;0),MAX(0,AJ16+AK16-MIN(Schulden!G16,AJ16+AK16)),0)+IF(AND(Schulden!J17&lt;Schulden!J11,AN16&gt;0),MAX(0,AN16+AO16-MIN(Schulden!G17,AN16+AO16)),0)+IF(AND(Schulden!J18&lt;Schulden!J11,AR16&gt;0),MAX(0,AR16+AS16-MIN(Schulden!G18,AR16+AS16)),0)+IF(AND(Schulden!J19&lt;Schulden!J11,AV16&gt;0),MAX(0,AV16+AW16-MIN(Schulden!G19,AV16+AW16)),0)+IF(AND(Schulden!J20&lt;Schulden!J11,AZ16&gt;0),MAX(0,AZ16+BA16-MIN(Schulden!G20,AZ16+BA16)),0)+IF(AND(Schulden!J21&lt;Schulden!J11,BD16&gt;0),MAX(0,BD16+BE16-MIN(Schulden!G21,BD16+BE16)),0)+IF(AND(Schulden!J22&lt;Schulden!J11,BH16&gt;0),MAX(0,BH16+BI16-MIN(Schulden!G22,BH16+BI16)),0))),MAX(0,P16+Q16-MIN(Schulden!G11,P16+Q16)))+SUMIFS(Sonderzahlungen!$D$8:$D$67,Sonderzahlungen!$G$8:$G$67,$B16,Sonderzahlungen!$E$8:$E$67,"Gezielte Schuld",Sonderzahlungen!$F$8:$F$67,Schulden!B11)))</f>
        <v/>
      </c>
      <c r="S16" s="24">
        <f>MAX(0,P16+Q16-R16)</f>
        <v/>
      </c>
      <c r="T16" s="24">
        <f>W15</f>
        <v/>
      </c>
      <c r="U16" s="24">
        <f>IF(T16&lt;=0,0,T16*Schulden!F12/12)</f>
        <v/>
      </c>
      <c r="V16" s="24">
        <f>IF(T16&lt;=0,0,MIN(T16+U16,MIN(Schulden!G12,T16+U16)+MIN(MAX(0,Strategie!$C$9+SUMIFS(Sonderzahlungen!$D$8:$D$67,Sonderzahlungen!$G$8:$G$67,$B16,Sonderzahlungen!$E$8:$E$67,"Nach Strategie")-(IF(AND(Schulden!J8&lt;Schulden!J12,D16&gt;0),MAX(0,D16+E16-MIN(Schulden!G8,D16+E16)),0)+IF(AND(Schulden!J9&lt;Schulden!J12,H16&gt;0),MAX(0,H16+I16-MIN(Schulden!G9,H16+I16)),0)+IF(AND(Schulden!J10&lt;Schulden!J12,L16&gt;0),MAX(0,L16+M16-MIN(Schulden!G10,L16+M16)),0)+IF(AND(Schulden!J11&lt;Schulden!J12,P16&gt;0),MAX(0,P16+Q16-MIN(Schulden!G11,P16+Q16)),0)+IF(AND(Schulden!J12&lt;Schulden!J12,T16&gt;0),MAX(0,T16+U16-MIN(Schulden!G12,T16+U16)),0)+IF(AND(Schulden!J13&lt;Schulden!J12,X16&gt;0),MAX(0,X16+Y16-MIN(Schulden!G13,X16+Y16)),0)+IF(AND(Schulden!J14&lt;Schulden!J12,AB16&gt;0),MAX(0,AB16+AC16-MIN(Schulden!G14,AB16+AC16)),0)+IF(AND(Schulden!J15&lt;Schulden!J12,AF16&gt;0),MAX(0,AF16+AG16-MIN(Schulden!G15,AF16+AG16)),0)+IF(AND(Schulden!J16&lt;Schulden!J12,AJ16&gt;0),MAX(0,AJ16+AK16-MIN(Schulden!G16,AJ16+AK16)),0)+IF(AND(Schulden!J17&lt;Schulden!J12,AN16&gt;0),MAX(0,AN16+AO16-MIN(Schulden!G17,AN16+AO16)),0)+IF(AND(Schulden!J18&lt;Schulden!J12,AR16&gt;0),MAX(0,AR16+AS16-MIN(Schulden!G18,AR16+AS16)),0)+IF(AND(Schulden!J19&lt;Schulden!J12,AV16&gt;0),MAX(0,AV16+AW16-MIN(Schulden!G19,AV16+AW16)),0)+IF(AND(Schulden!J20&lt;Schulden!J12,AZ16&gt;0),MAX(0,AZ16+BA16-MIN(Schulden!G20,AZ16+BA16)),0)+IF(AND(Schulden!J21&lt;Schulden!J12,BD16&gt;0),MAX(0,BD16+BE16-MIN(Schulden!G21,BD16+BE16)),0)+IF(AND(Schulden!J22&lt;Schulden!J12,BH16&gt;0),MAX(0,BH16+BI16-MIN(Schulden!G22,BH16+BI16)),0))),MAX(0,T16+U16-MIN(Schulden!G12,T16+U16)))+SUMIFS(Sonderzahlungen!$D$8:$D$67,Sonderzahlungen!$G$8:$G$67,$B16,Sonderzahlungen!$E$8:$E$67,"Gezielte Schuld",Sonderzahlungen!$F$8:$F$67,Schulden!B12)))</f>
        <v/>
      </c>
      <c r="W16" s="24">
        <f>MAX(0,T16+U16-V16)</f>
        <v/>
      </c>
      <c r="X16" s="24">
        <f>AA15</f>
        <v/>
      </c>
      <c r="Y16" s="24">
        <f>IF(X16&lt;=0,0,X16*Schulden!F13/12)</f>
        <v/>
      </c>
      <c r="Z16" s="24">
        <f>IF(X16&lt;=0,0,MIN(X16+Y16,MIN(Schulden!G13,X16+Y16)+MIN(MAX(0,Strategie!$C$9+SUMIFS(Sonderzahlungen!$D$8:$D$67,Sonderzahlungen!$G$8:$G$67,$B16,Sonderzahlungen!$E$8:$E$67,"Nach Strategie")-(IF(AND(Schulden!J8&lt;Schulden!J13,D16&gt;0),MAX(0,D16+E16-MIN(Schulden!G8,D16+E16)),0)+IF(AND(Schulden!J9&lt;Schulden!J13,H16&gt;0),MAX(0,H16+I16-MIN(Schulden!G9,H16+I16)),0)+IF(AND(Schulden!J10&lt;Schulden!J13,L16&gt;0),MAX(0,L16+M16-MIN(Schulden!G10,L16+M16)),0)+IF(AND(Schulden!J11&lt;Schulden!J13,P16&gt;0),MAX(0,P16+Q16-MIN(Schulden!G11,P16+Q16)),0)+IF(AND(Schulden!J12&lt;Schulden!J13,T16&gt;0),MAX(0,T16+U16-MIN(Schulden!G12,T16+U16)),0)+IF(AND(Schulden!J13&lt;Schulden!J13,X16&gt;0),MAX(0,X16+Y16-MIN(Schulden!G13,X16+Y16)),0)+IF(AND(Schulden!J14&lt;Schulden!J13,AB16&gt;0),MAX(0,AB16+AC16-MIN(Schulden!G14,AB16+AC16)),0)+IF(AND(Schulden!J15&lt;Schulden!J13,AF16&gt;0),MAX(0,AF16+AG16-MIN(Schulden!G15,AF16+AG16)),0)+IF(AND(Schulden!J16&lt;Schulden!J13,AJ16&gt;0),MAX(0,AJ16+AK16-MIN(Schulden!G16,AJ16+AK16)),0)+IF(AND(Schulden!J17&lt;Schulden!J13,AN16&gt;0),MAX(0,AN16+AO16-MIN(Schulden!G17,AN16+AO16)),0)+IF(AND(Schulden!J18&lt;Schulden!J13,AR16&gt;0),MAX(0,AR16+AS16-MIN(Schulden!G18,AR16+AS16)),0)+IF(AND(Schulden!J19&lt;Schulden!J13,AV16&gt;0),MAX(0,AV16+AW16-MIN(Schulden!G19,AV16+AW16)),0)+IF(AND(Schulden!J20&lt;Schulden!J13,AZ16&gt;0),MAX(0,AZ16+BA16-MIN(Schulden!G20,AZ16+BA16)),0)+IF(AND(Schulden!J21&lt;Schulden!J13,BD16&gt;0),MAX(0,BD16+BE16-MIN(Schulden!G21,BD16+BE16)),0)+IF(AND(Schulden!J22&lt;Schulden!J13,BH16&gt;0),MAX(0,BH16+BI16-MIN(Schulden!G22,BH16+BI16)),0))),MAX(0,X16+Y16-MIN(Schulden!G13,X16+Y16)))+SUMIFS(Sonderzahlungen!$D$8:$D$67,Sonderzahlungen!$G$8:$G$67,$B16,Sonderzahlungen!$E$8:$E$67,"Gezielte Schuld",Sonderzahlungen!$F$8:$F$67,Schulden!B13)))</f>
        <v/>
      </c>
      <c r="AA16" s="24">
        <f>MAX(0,X16+Y16-Z16)</f>
        <v/>
      </c>
      <c r="AB16" s="24">
        <f>AE15</f>
        <v/>
      </c>
      <c r="AC16" s="24">
        <f>IF(AB16&lt;=0,0,AB16*Schulden!F14/12)</f>
        <v/>
      </c>
      <c r="AD16" s="24">
        <f>IF(AB16&lt;=0,0,MIN(AB16+AC16,MIN(Schulden!G14,AB16+AC16)+MIN(MAX(0,Strategie!$C$9+SUMIFS(Sonderzahlungen!$D$8:$D$67,Sonderzahlungen!$G$8:$G$67,$B16,Sonderzahlungen!$E$8:$E$67,"Nach Strategie")-(IF(AND(Schulden!J8&lt;Schulden!J14,D16&gt;0),MAX(0,D16+E16-MIN(Schulden!G8,D16+E16)),0)+IF(AND(Schulden!J9&lt;Schulden!J14,H16&gt;0),MAX(0,H16+I16-MIN(Schulden!G9,H16+I16)),0)+IF(AND(Schulden!J10&lt;Schulden!J14,L16&gt;0),MAX(0,L16+M16-MIN(Schulden!G10,L16+M16)),0)+IF(AND(Schulden!J11&lt;Schulden!J14,P16&gt;0),MAX(0,P16+Q16-MIN(Schulden!G11,P16+Q16)),0)+IF(AND(Schulden!J12&lt;Schulden!J14,T16&gt;0),MAX(0,T16+U16-MIN(Schulden!G12,T16+U16)),0)+IF(AND(Schulden!J13&lt;Schulden!J14,X16&gt;0),MAX(0,X16+Y16-MIN(Schulden!G13,X16+Y16)),0)+IF(AND(Schulden!J14&lt;Schulden!J14,AB16&gt;0),MAX(0,AB16+AC16-MIN(Schulden!G14,AB16+AC16)),0)+IF(AND(Schulden!J15&lt;Schulden!J14,AF16&gt;0),MAX(0,AF16+AG16-MIN(Schulden!G15,AF16+AG16)),0)+IF(AND(Schulden!J16&lt;Schulden!J14,AJ16&gt;0),MAX(0,AJ16+AK16-MIN(Schulden!G16,AJ16+AK16)),0)+IF(AND(Schulden!J17&lt;Schulden!J14,AN16&gt;0),MAX(0,AN16+AO16-MIN(Schulden!G17,AN16+AO16)),0)+IF(AND(Schulden!J18&lt;Schulden!J14,AR16&gt;0),MAX(0,AR16+AS16-MIN(Schulden!G18,AR16+AS16)),0)+IF(AND(Schulden!J19&lt;Schulden!J14,AV16&gt;0),MAX(0,AV16+AW16-MIN(Schulden!G19,AV16+AW16)),0)+IF(AND(Schulden!J20&lt;Schulden!J14,AZ16&gt;0),MAX(0,AZ16+BA16-MIN(Schulden!G20,AZ16+BA16)),0)+IF(AND(Schulden!J21&lt;Schulden!J14,BD16&gt;0),MAX(0,BD16+BE16-MIN(Schulden!G21,BD16+BE16)),0)+IF(AND(Schulden!J22&lt;Schulden!J14,BH16&gt;0),MAX(0,BH16+BI16-MIN(Schulden!G22,BH16+BI16)),0))),MAX(0,AB16+AC16-MIN(Schulden!G14,AB16+AC16)))+SUMIFS(Sonderzahlungen!$D$8:$D$67,Sonderzahlungen!$G$8:$G$67,$B16,Sonderzahlungen!$E$8:$E$67,"Gezielte Schuld",Sonderzahlungen!$F$8:$F$67,Schulden!B14)))</f>
        <v/>
      </c>
      <c r="AE16" s="24">
        <f>MAX(0,AB16+AC16-AD16)</f>
        <v/>
      </c>
      <c r="AF16" s="24">
        <f>AI15</f>
        <v/>
      </c>
      <c r="AG16" s="24">
        <f>IF(AF16&lt;=0,0,AF16*Schulden!F15/12)</f>
        <v/>
      </c>
      <c r="AH16" s="24">
        <f>IF(AF16&lt;=0,0,MIN(AF16+AG16,MIN(Schulden!G15,AF16+AG16)+MIN(MAX(0,Strategie!$C$9+SUMIFS(Sonderzahlungen!$D$8:$D$67,Sonderzahlungen!$G$8:$G$67,$B16,Sonderzahlungen!$E$8:$E$67,"Nach Strategie")-(IF(AND(Schulden!J8&lt;Schulden!J15,D16&gt;0),MAX(0,D16+E16-MIN(Schulden!G8,D16+E16)),0)+IF(AND(Schulden!J9&lt;Schulden!J15,H16&gt;0),MAX(0,H16+I16-MIN(Schulden!G9,H16+I16)),0)+IF(AND(Schulden!J10&lt;Schulden!J15,L16&gt;0),MAX(0,L16+M16-MIN(Schulden!G10,L16+M16)),0)+IF(AND(Schulden!J11&lt;Schulden!J15,P16&gt;0),MAX(0,P16+Q16-MIN(Schulden!G11,P16+Q16)),0)+IF(AND(Schulden!J12&lt;Schulden!J15,T16&gt;0),MAX(0,T16+U16-MIN(Schulden!G12,T16+U16)),0)+IF(AND(Schulden!J13&lt;Schulden!J15,X16&gt;0),MAX(0,X16+Y16-MIN(Schulden!G13,X16+Y16)),0)+IF(AND(Schulden!J14&lt;Schulden!J15,AB16&gt;0),MAX(0,AB16+AC16-MIN(Schulden!G14,AB16+AC16)),0)+IF(AND(Schulden!J15&lt;Schulden!J15,AF16&gt;0),MAX(0,AF16+AG16-MIN(Schulden!G15,AF16+AG16)),0)+IF(AND(Schulden!J16&lt;Schulden!J15,AJ16&gt;0),MAX(0,AJ16+AK16-MIN(Schulden!G16,AJ16+AK16)),0)+IF(AND(Schulden!J17&lt;Schulden!J15,AN16&gt;0),MAX(0,AN16+AO16-MIN(Schulden!G17,AN16+AO16)),0)+IF(AND(Schulden!J18&lt;Schulden!J15,AR16&gt;0),MAX(0,AR16+AS16-MIN(Schulden!G18,AR16+AS16)),0)+IF(AND(Schulden!J19&lt;Schulden!J15,AV16&gt;0),MAX(0,AV16+AW16-MIN(Schulden!G19,AV16+AW16)),0)+IF(AND(Schulden!J20&lt;Schulden!J15,AZ16&gt;0),MAX(0,AZ16+BA16-MIN(Schulden!G20,AZ16+BA16)),0)+IF(AND(Schulden!J21&lt;Schulden!J15,BD16&gt;0),MAX(0,BD16+BE16-MIN(Schulden!G21,BD16+BE16)),0)+IF(AND(Schulden!J22&lt;Schulden!J15,BH16&gt;0),MAX(0,BH16+BI16-MIN(Schulden!G22,BH16+BI16)),0))),MAX(0,AF16+AG16-MIN(Schulden!G15,AF16+AG16)))+SUMIFS(Sonderzahlungen!$D$8:$D$67,Sonderzahlungen!$G$8:$G$67,$B16,Sonderzahlungen!$E$8:$E$67,"Gezielte Schuld",Sonderzahlungen!$F$8:$F$67,Schulden!B15)))</f>
        <v/>
      </c>
      <c r="AI16" s="24">
        <f>MAX(0,AF16+AG16-AH16)</f>
        <v/>
      </c>
      <c r="AJ16" s="24">
        <f>AM15</f>
        <v/>
      </c>
      <c r="AK16" s="24">
        <f>IF(AJ16&lt;=0,0,AJ16*Schulden!F16/12)</f>
        <v/>
      </c>
      <c r="AL16" s="24">
        <f>IF(AJ16&lt;=0,0,MIN(AJ16+AK16,MIN(Schulden!G16,AJ16+AK16)+MIN(MAX(0,Strategie!$C$9+SUMIFS(Sonderzahlungen!$D$8:$D$67,Sonderzahlungen!$G$8:$G$67,$B16,Sonderzahlungen!$E$8:$E$67,"Nach Strategie")-(IF(AND(Schulden!J8&lt;Schulden!J16,D16&gt;0),MAX(0,D16+E16-MIN(Schulden!G8,D16+E16)),0)+IF(AND(Schulden!J9&lt;Schulden!J16,H16&gt;0),MAX(0,H16+I16-MIN(Schulden!G9,H16+I16)),0)+IF(AND(Schulden!J10&lt;Schulden!J16,L16&gt;0),MAX(0,L16+M16-MIN(Schulden!G10,L16+M16)),0)+IF(AND(Schulden!J11&lt;Schulden!J16,P16&gt;0),MAX(0,P16+Q16-MIN(Schulden!G11,P16+Q16)),0)+IF(AND(Schulden!J12&lt;Schulden!J16,T16&gt;0),MAX(0,T16+U16-MIN(Schulden!G12,T16+U16)),0)+IF(AND(Schulden!J13&lt;Schulden!J16,X16&gt;0),MAX(0,X16+Y16-MIN(Schulden!G13,X16+Y16)),0)+IF(AND(Schulden!J14&lt;Schulden!J16,AB16&gt;0),MAX(0,AB16+AC16-MIN(Schulden!G14,AB16+AC16)),0)+IF(AND(Schulden!J15&lt;Schulden!J16,AF16&gt;0),MAX(0,AF16+AG16-MIN(Schulden!G15,AF16+AG16)),0)+IF(AND(Schulden!J16&lt;Schulden!J16,AJ16&gt;0),MAX(0,AJ16+AK16-MIN(Schulden!G16,AJ16+AK16)),0)+IF(AND(Schulden!J17&lt;Schulden!J16,AN16&gt;0),MAX(0,AN16+AO16-MIN(Schulden!G17,AN16+AO16)),0)+IF(AND(Schulden!J18&lt;Schulden!J16,AR16&gt;0),MAX(0,AR16+AS16-MIN(Schulden!G18,AR16+AS16)),0)+IF(AND(Schulden!J19&lt;Schulden!J16,AV16&gt;0),MAX(0,AV16+AW16-MIN(Schulden!G19,AV16+AW16)),0)+IF(AND(Schulden!J20&lt;Schulden!J16,AZ16&gt;0),MAX(0,AZ16+BA16-MIN(Schulden!G20,AZ16+BA16)),0)+IF(AND(Schulden!J21&lt;Schulden!J16,BD16&gt;0),MAX(0,BD16+BE16-MIN(Schulden!G21,BD16+BE16)),0)+IF(AND(Schulden!J22&lt;Schulden!J16,BH16&gt;0),MAX(0,BH16+BI16-MIN(Schulden!G22,BH16+BI16)),0))),MAX(0,AJ16+AK16-MIN(Schulden!G16,AJ16+AK16)))+SUMIFS(Sonderzahlungen!$D$8:$D$67,Sonderzahlungen!$G$8:$G$67,$B16,Sonderzahlungen!$E$8:$E$67,"Gezielte Schuld",Sonderzahlungen!$F$8:$F$67,Schulden!B16)))</f>
        <v/>
      </c>
      <c r="AM16" s="24">
        <f>MAX(0,AJ16+AK16-AL16)</f>
        <v/>
      </c>
      <c r="AN16" s="24">
        <f>AQ15</f>
        <v/>
      </c>
      <c r="AO16" s="24">
        <f>IF(AN16&lt;=0,0,AN16*Schulden!F17/12)</f>
        <v/>
      </c>
      <c r="AP16" s="24">
        <f>IF(AN16&lt;=0,0,MIN(AN16+AO16,MIN(Schulden!G17,AN16+AO16)+MIN(MAX(0,Strategie!$C$9+SUMIFS(Sonderzahlungen!$D$8:$D$67,Sonderzahlungen!$G$8:$G$67,$B16,Sonderzahlungen!$E$8:$E$67,"Nach Strategie")-(IF(AND(Schulden!J8&lt;Schulden!J17,D16&gt;0),MAX(0,D16+E16-MIN(Schulden!G8,D16+E16)),0)+IF(AND(Schulden!J9&lt;Schulden!J17,H16&gt;0),MAX(0,H16+I16-MIN(Schulden!G9,H16+I16)),0)+IF(AND(Schulden!J10&lt;Schulden!J17,L16&gt;0),MAX(0,L16+M16-MIN(Schulden!G10,L16+M16)),0)+IF(AND(Schulden!J11&lt;Schulden!J17,P16&gt;0),MAX(0,P16+Q16-MIN(Schulden!G11,P16+Q16)),0)+IF(AND(Schulden!J12&lt;Schulden!J17,T16&gt;0),MAX(0,T16+U16-MIN(Schulden!G12,T16+U16)),0)+IF(AND(Schulden!J13&lt;Schulden!J17,X16&gt;0),MAX(0,X16+Y16-MIN(Schulden!G13,X16+Y16)),0)+IF(AND(Schulden!J14&lt;Schulden!J17,AB16&gt;0),MAX(0,AB16+AC16-MIN(Schulden!G14,AB16+AC16)),0)+IF(AND(Schulden!J15&lt;Schulden!J17,AF16&gt;0),MAX(0,AF16+AG16-MIN(Schulden!G15,AF16+AG16)),0)+IF(AND(Schulden!J16&lt;Schulden!J17,AJ16&gt;0),MAX(0,AJ16+AK16-MIN(Schulden!G16,AJ16+AK16)),0)+IF(AND(Schulden!J17&lt;Schulden!J17,AN16&gt;0),MAX(0,AN16+AO16-MIN(Schulden!G17,AN16+AO16)),0)+IF(AND(Schulden!J18&lt;Schulden!J17,AR16&gt;0),MAX(0,AR16+AS16-MIN(Schulden!G18,AR16+AS16)),0)+IF(AND(Schulden!J19&lt;Schulden!J17,AV16&gt;0),MAX(0,AV16+AW16-MIN(Schulden!G19,AV16+AW16)),0)+IF(AND(Schulden!J20&lt;Schulden!J17,AZ16&gt;0),MAX(0,AZ16+BA16-MIN(Schulden!G20,AZ16+BA16)),0)+IF(AND(Schulden!J21&lt;Schulden!J17,BD16&gt;0),MAX(0,BD16+BE16-MIN(Schulden!G21,BD16+BE16)),0)+IF(AND(Schulden!J22&lt;Schulden!J17,BH16&gt;0),MAX(0,BH16+BI16-MIN(Schulden!G22,BH16+BI16)),0))),MAX(0,AN16+AO16-MIN(Schulden!G17,AN16+AO16)))+SUMIFS(Sonderzahlungen!$D$8:$D$67,Sonderzahlungen!$G$8:$G$67,$B16,Sonderzahlungen!$E$8:$E$67,"Gezielte Schuld",Sonderzahlungen!$F$8:$F$67,Schulden!B17)))</f>
        <v/>
      </c>
      <c r="AQ16" s="24">
        <f>MAX(0,AN16+AO16-AP16)</f>
        <v/>
      </c>
      <c r="AR16" s="24">
        <f>AU15</f>
        <v/>
      </c>
      <c r="AS16" s="24">
        <f>IF(AR16&lt;=0,0,AR16*Schulden!F18/12)</f>
        <v/>
      </c>
      <c r="AT16" s="24">
        <f>IF(AR16&lt;=0,0,MIN(AR16+AS16,MIN(Schulden!G18,AR16+AS16)+MIN(MAX(0,Strategie!$C$9+SUMIFS(Sonderzahlungen!$D$8:$D$67,Sonderzahlungen!$G$8:$G$67,$B16,Sonderzahlungen!$E$8:$E$67,"Nach Strategie")-(IF(AND(Schulden!J8&lt;Schulden!J18,D16&gt;0),MAX(0,D16+E16-MIN(Schulden!G8,D16+E16)),0)+IF(AND(Schulden!J9&lt;Schulden!J18,H16&gt;0),MAX(0,H16+I16-MIN(Schulden!G9,H16+I16)),0)+IF(AND(Schulden!J10&lt;Schulden!J18,L16&gt;0),MAX(0,L16+M16-MIN(Schulden!G10,L16+M16)),0)+IF(AND(Schulden!J11&lt;Schulden!J18,P16&gt;0),MAX(0,P16+Q16-MIN(Schulden!G11,P16+Q16)),0)+IF(AND(Schulden!J12&lt;Schulden!J18,T16&gt;0),MAX(0,T16+U16-MIN(Schulden!G12,T16+U16)),0)+IF(AND(Schulden!J13&lt;Schulden!J18,X16&gt;0),MAX(0,X16+Y16-MIN(Schulden!G13,X16+Y16)),0)+IF(AND(Schulden!J14&lt;Schulden!J18,AB16&gt;0),MAX(0,AB16+AC16-MIN(Schulden!G14,AB16+AC16)),0)+IF(AND(Schulden!J15&lt;Schulden!J18,AF16&gt;0),MAX(0,AF16+AG16-MIN(Schulden!G15,AF16+AG16)),0)+IF(AND(Schulden!J16&lt;Schulden!J18,AJ16&gt;0),MAX(0,AJ16+AK16-MIN(Schulden!G16,AJ16+AK16)),0)+IF(AND(Schulden!J17&lt;Schulden!J18,AN16&gt;0),MAX(0,AN16+AO16-MIN(Schulden!G17,AN16+AO16)),0)+IF(AND(Schulden!J18&lt;Schulden!J18,AR16&gt;0),MAX(0,AR16+AS16-MIN(Schulden!G18,AR16+AS16)),0)+IF(AND(Schulden!J19&lt;Schulden!J18,AV16&gt;0),MAX(0,AV16+AW16-MIN(Schulden!G19,AV16+AW16)),0)+IF(AND(Schulden!J20&lt;Schulden!J18,AZ16&gt;0),MAX(0,AZ16+BA16-MIN(Schulden!G20,AZ16+BA16)),0)+IF(AND(Schulden!J21&lt;Schulden!J18,BD16&gt;0),MAX(0,BD16+BE16-MIN(Schulden!G21,BD16+BE16)),0)+IF(AND(Schulden!J22&lt;Schulden!J18,BH16&gt;0),MAX(0,BH16+BI16-MIN(Schulden!G22,BH16+BI16)),0))),MAX(0,AR16+AS16-MIN(Schulden!G18,AR16+AS16)))+SUMIFS(Sonderzahlungen!$D$8:$D$67,Sonderzahlungen!$G$8:$G$67,$B16,Sonderzahlungen!$E$8:$E$67,"Gezielte Schuld",Sonderzahlungen!$F$8:$F$67,Schulden!B18)))</f>
        <v/>
      </c>
      <c r="AU16" s="24">
        <f>MAX(0,AR16+AS16-AT16)</f>
        <v/>
      </c>
      <c r="AV16" s="24">
        <f>AY15</f>
        <v/>
      </c>
      <c r="AW16" s="24">
        <f>IF(AV16&lt;=0,0,AV16*Schulden!F19/12)</f>
        <v/>
      </c>
      <c r="AX16" s="24">
        <f>IF(AV16&lt;=0,0,MIN(AV16+AW16,MIN(Schulden!G19,AV16+AW16)+MIN(MAX(0,Strategie!$C$9+SUMIFS(Sonderzahlungen!$D$8:$D$67,Sonderzahlungen!$G$8:$G$67,$B16,Sonderzahlungen!$E$8:$E$67,"Nach Strategie")-(IF(AND(Schulden!J8&lt;Schulden!J19,D16&gt;0),MAX(0,D16+E16-MIN(Schulden!G8,D16+E16)),0)+IF(AND(Schulden!J9&lt;Schulden!J19,H16&gt;0),MAX(0,H16+I16-MIN(Schulden!G9,H16+I16)),0)+IF(AND(Schulden!J10&lt;Schulden!J19,L16&gt;0),MAX(0,L16+M16-MIN(Schulden!G10,L16+M16)),0)+IF(AND(Schulden!J11&lt;Schulden!J19,P16&gt;0),MAX(0,P16+Q16-MIN(Schulden!G11,P16+Q16)),0)+IF(AND(Schulden!J12&lt;Schulden!J19,T16&gt;0),MAX(0,T16+U16-MIN(Schulden!G12,T16+U16)),0)+IF(AND(Schulden!J13&lt;Schulden!J19,X16&gt;0),MAX(0,X16+Y16-MIN(Schulden!G13,X16+Y16)),0)+IF(AND(Schulden!J14&lt;Schulden!J19,AB16&gt;0),MAX(0,AB16+AC16-MIN(Schulden!G14,AB16+AC16)),0)+IF(AND(Schulden!J15&lt;Schulden!J19,AF16&gt;0),MAX(0,AF16+AG16-MIN(Schulden!G15,AF16+AG16)),0)+IF(AND(Schulden!J16&lt;Schulden!J19,AJ16&gt;0),MAX(0,AJ16+AK16-MIN(Schulden!G16,AJ16+AK16)),0)+IF(AND(Schulden!J17&lt;Schulden!J19,AN16&gt;0),MAX(0,AN16+AO16-MIN(Schulden!G17,AN16+AO16)),0)+IF(AND(Schulden!J18&lt;Schulden!J19,AR16&gt;0),MAX(0,AR16+AS16-MIN(Schulden!G18,AR16+AS16)),0)+IF(AND(Schulden!J19&lt;Schulden!J19,AV16&gt;0),MAX(0,AV16+AW16-MIN(Schulden!G19,AV16+AW16)),0)+IF(AND(Schulden!J20&lt;Schulden!J19,AZ16&gt;0),MAX(0,AZ16+BA16-MIN(Schulden!G20,AZ16+BA16)),0)+IF(AND(Schulden!J21&lt;Schulden!J19,BD16&gt;0),MAX(0,BD16+BE16-MIN(Schulden!G21,BD16+BE16)),0)+IF(AND(Schulden!J22&lt;Schulden!J19,BH16&gt;0),MAX(0,BH16+BI16-MIN(Schulden!G22,BH16+BI16)),0))),MAX(0,AV16+AW16-MIN(Schulden!G19,AV16+AW16)))+SUMIFS(Sonderzahlungen!$D$8:$D$67,Sonderzahlungen!$G$8:$G$67,$B16,Sonderzahlungen!$E$8:$E$67,"Gezielte Schuld",Sonderzahlungen!$F$8:$F$67,Schulden!B19)))</f>
        <v/>
      </c>
      <c r="AY16" s="24">
        <f>MAX(0,AV16+AW16-AX16)</f>
        <v/>
      </c>
      <c r="AZ16" s="24">
        <f>BC15</f>
        <v/>
      </c>
      <c r="BA16" s="24">
        <f>IF(AZ16&lt;=0,0,AZ16*Schulden!F20/12)</f>
        <v/>
      </c>
      <c r="BB16" s="24">
        <f>IF(AZ16&lt;=0,0,MIN(AZ16+BA16,MIN(Schulden!G20,AZ16+BA16)+MIN(MAX(0,Strategie!$C$9+SUMIFS(Sonderzahlungen!$D$8:$D$67,Sonderzahlungen!$G$8:$G$67,$B16,Sonderzahlungen!$E$8:$E$67,"Nach Strategie")-(IF(AND(Schulden!J8&lt;Schulden!J20,D16&gt;0),MAX(0,D16+E16-MIN(Schulden!G8,D16+E16)),0)+IF(AND(Schulden!J9&lt;Schulden!J20,H16&gt;0),MAX(0,H16+I16-MIN(Schulden!G9,H16+I16)),0)+IF(AND(Schulden!J10&lt;Schulden!J20,L16&gt;0),MAX(0,L16+M16-MIN(Schulden!G10,L16+M16)),0)+IF(AND(Schulden!J11&lt;Schulden!J20,P16&gt;0),MAX(0,P16+Q16-MIN(Schulden!G11,P16+Q16)),0)+IF(AND(Schulden!J12&lt;Schulden!J20,T16&gt;0),MAX(0,T16+U16-MIN(Schulden!G12,T16+U16)),0)+IF(AND(Schulden!J13&lt;Schulden!J20,X16&gt;0),MAX(0,X16+Y16-MIN(Schulden!G13,X16+Y16)),0)+IF(AND(Schulden!J14&lt;Schulden!J20,AB16&gt;0),MAX(0,AB16+AC16-MIN(Schulden!G14,AB16+AC16)),0)+IF(AND(Schulden!J15&lt;Schulden!J20,AF16&gt;0),MAX(0,AF16+AG16-MIN(Schulden!G15,AF16+AG16)),0)+IF(AND(Schulden!J16&lt;Schulden!J20,AJ16&gt;0),MAX(0,AJ16+AK16-MIN(Schulden!G16,AJ16+AK16)),0)+IF(AND(Schulden!J17&lt;Schulden!J20,AN16&gt;0),MAX(0,AN16+AO16-MIN(Schulden!G17,AN16+AO16)),0)+IF(AND(Schulden!J18&lt;Schulden!J20,AR16&gt;0),MAX(0,AR16+AS16-MIN(Schulden!G18,AR16+AS16)),0)+IF(AND(Schulden!J19&lt;Schulden!J20,AV16&gt;0),MAX(0,AV16+AW16-MIN(Schulden!G19,AV16+AW16)),0)+IF(AND(Schulden!J20&lt;Schulden!J20,AZ16&gt;0),MAX(0,AZ16+BA16-MIN(Schulden!G20,AZ16+BA16)),0)+IF(AND(Schulden!J21&lt;Schulden!J20,BD16&gt;0),MAX(0,BD16+BE16-MIN(Schulden!G21,BD16+BE16)),0)+IF(AND(Schulden!J22&lt;Schulden!J20,BH16&gt;0),MAX(0,BH16+BI16-MIN(Schulden!G22,BH16+BI16)),0))),MAX(0,AZ16+BA16-MIN(Schulden!G20,AZ16+BA16)))+SUMIFS(Sonderzahlungen!$D$8:$D$67,Sonderzahlungen!$G$8:$G$67,$B16,Sonderzahlungen!$E$8:$E$67,"Gezielte Schuld",Sonderzahlungen!$F$8:$F$67,Schulden!B20)))</f>
        <v/>
      </c>
      <c r="BC16" s="24">
        <f>MAX(0,AZ16+BA16-BB16)</f>
        <v/>
      </c>
      <c r="BD16" s="24">
        <f>BG15</f>
        <v/>
      </c>
      <c r="BE16" s="24">
        <f>IF(BD16&lt;=0,0,BD16*Schulden!F21/12)</f>
        <v/>
      </c>
      <c r="BF16" s="24">
        <f>IF(BD16&lt;=0,0,MIN(BD16+BE16,MIN(Schulden!G21,BD16+BE16)+MIN(MAX(0,Strategie!$C$9+SUMIFS(Sonderzahlungen!$D$8:$D$67,Sonderzahlungen!$G$8:$G$67,$B16,Sonderzahlungen!$E$8:$E$67,"Nach Strategie")-(IF(AND(Schulden!J8&lt;Schulden!J21,D16&gt;0),MAX(0,D16+E16-MIN(Schulden!G8,D16+E16)),0)+IF(AND(Schulden!J9&lt;Schulden!J21,H16&gt;0),MAX(0,H16+I16-MIN(Schulden!G9,H16+I16)),0)+IF(AND(Schulden!J10&lt;Schulden!J21,L16&gt;0),MAX(0,L16+M16-MIN(Schulden!G10,L16+M16)),0)+IF(AND(Schulden!J11&lt;Schulden!J21,P16&gt;0),MAX(0,P16+Q16-MIN(Schulden!G11,P16+Q16)),0)+IF(AND(Schulden!J12&lt;Schulden!J21,T16&gt;0),MAX(0,T16+U16-MIN(Schulden!G12,T16+U16)),0)+IF(AND(Schulden!J13&lt;Schulden!J21,X16&gt;0),MAX(0,X16+Y16-MIN(Schulden!G13,X16+Y16)),0)+IF(AND(Schulden!J14&lt;Schulden!J21,AB16&gt;0),MAX(0,AB16+AC16-MIN(Schulden!G14,AB16+AC16)),0)+IF(AND(Schulden!J15&lt;Schulden!J21,AF16&gt;0),MAX(0,AF16+AG16-MIN(Schulden!G15,AF16+AG16)),0)+IF(AND(Schulden!J16&lt;Schulden!J21,AJ16&gt;0),MAX(0,AJ16+AK16-MIN(Schulden!G16,AJ16+AK16)),0)+IF(AND(Schulden!J17&lt;Schulden!J21,AN16&gt;0),MAX(0,AN16+AO16-MIN(Schulden!G17,AN16+AO16)),0)+IF(AND(Schulden!J18&lt;Schulden!J21,AR16&gt;0),MAX(0,AR16+AS16-MIN(Schulden!G18,AR16+AS16)),0)+IF(AND(Schulden!J19&lt;Schulden!J21,AV16&gt;0),MAX(0,AV16+AW16-MIN(Schulden!G19,AV16+AW16)),0)+IF(AND(Schulden!J20&lt;Schulden!J21,AZ16&gt;0),MAX(0,AZ16+BA16-MIN(Schulden!G20,AZ16+BA16)),0)+IF(AND(Schulden!J21&lt;Schulden!J21,BD16&gt;0),MAX(0,BD16+BE16-MIN(Schulden!G21,BD16+BE16)),0)+IF(AND(Schulden!J22&lt;Schulden!J21,BH16&gt;0),MAX(0,BH16+BI16-MIN(Schulden!G22,BH16+BI16)),0))),MAX(0,BD16+BE16-MIN(Schulden!G21,BD16+BE16)))+SUMIFS(Sonderzahlungen!$D$8:$D$67,Sonderzahlungen!$G$8:$G$67,$B16,Sonderzahlungen!$E$8:$E$67,"Gezielte Schuld",Sonderzahlungen!$F$8:$F$67,Schulden!B21)))</f>
        <v/>
      </c>
      <c r="BG16" s="24">
        <f>MAX(0,BD16+BE16-BF16)</f>
        <v/>
      </c>
      <c r="BH16" s="24">
        <f>BK15</f>
        <v/>
      </c>
      <c r="BI16" s="24">
        <f>IF(BH16&lt;=0,0,BH16*Schulden!F22/12)</f>
        <v/>
      </c>
      <c r="BJ16" s="24">
        <f>IF(BH16&lt;=0,0,MIN(BH16+BI16,MIN(Schulden!G22,BH16+BI16)+MIN(MAX(0,Strategie!$C$9+SUMIFS(Sonderzahlungen!$D$8:$D$67,Sonderzahlungen!$G$8:$G$67,$B16,Sonderzahlungen!$E$8:$E$67,"Nach Strategie")-(IF(AND(Schulden!J8&lt;Schulden!J22,D16&gt;0),MAX(0,D16+E16-MIN(Schulden!G8,D16+E16)),0)+IF(AND(Schulden!J9&lt;Schulden!J22,H16&gt;0),MAX(0,H16+I16-MIN(Schulden!G9,H16+I16)),0)+IF(AND(Schulden!J10&lt;Schulden!J22,L16&gt;0),MAX(0,L16+M16-MIN(Schulden!G10,L16+M16)),0)+IF(AND(Schulden!J11&lt;Schulden!J22,P16&gt;0),MAX(0,P16+Q16-MIN(Schulden!G11,P16+Q16)),0)+IF(AND(Schulden!J12&lt;Schulden!J22,T16&gt;0),MAX(0,T16+U16-MIN(Schulden!G12,T16+U16)),0)+IF(AND(Schulden!J13&lt;Schulden!J22,X16&gt;0),MAX(0,X16+Y16-MIN(Schulden!G13,X16+Y16)),0)+IF(AND(Schulden!J14&lt;Schulden!J22,AB16&gt;0),MAX(0,AB16+AC16-MIN(Schulden!G14,AB16+AC16)),0)+IF(AND(Schulden!J15&lt;Schulden!J22,AF16&gt;0),MAX(0,AF16+AG16-MIN(Schulden!G15,AF16+AG16)),0)+IF(AND(Schulden!J16&lt;Schulden!J22,AJ16&gt;0),MAX(0,AJ16+AK16-MIN(Schulden!G16,AJ16+AK16)),0)+IF(AND(Schulden!J17&lt;Schulden!J22,AN16&gt;0),MAX(0,AN16+AO16-MIN(Schulden!G17,AN16+AO16)),0)+IF(AND(Schulden!J18&lt;Schulden!J22,AR16&gt;0),MAX(0,AR16+AS16-MIN(Schulden!G18,AR16+AS16)),0)+IF(AND(Schulden!J19&lt;Schulden!J22,AV16&gt;0),MAX(0,AV16+AW16-MIN(Schulden!G19,AV16+AW16)),0)+IF(AND(Schulden!J20&lt;Schulden!J22,AZ16&gt;0),MAX(0,AZ16+BA16-MIN(Schulden!G20,AZ16+BA16)),0)+IF(AND(Schulden!J21&lt;Schulden!J22,BD16&gt;0),MAX(0,BD16+BE16-MIN(Schulden!G21,BD16+BE16)),0)+IF(AND(Schulden!J22&lt;Schulden!J22,BH16&gt;0),MAX(0,BH16+BI16-MIN(Schulden!G22,BH16+BI16)),0))),MAX(0,BH16+BI16-MIN(Schulden!G22,BH16+BI16)))+SUMIFS(Sonderzahlungen!$D$8:$D$67,Sonderzahlungen!$G$8:$G$67,$B16,Sonderzahlungen!$E$8:$E$67,"Gezielte Schuld",Sonderzahlungen!$F$8:$F$67,Schulden!B22)))</f>
        <v/>
      </c>
      <c r="BK16" s="24">
        <f>MAX(0,BH16+BI16-BJ16)</f>
        <v/>
      </c>
    </row>
    <row r="17">
      <c r="B17" s="23">
        <f>EDATE(B16,1)</f>
        <v/>
      </c>
      <c r="C17" s="24">
        <f>SUMIFS(Sonderzahlungen!$D$8:$D$67,Sonderzahlungen!$G$8:$G$67,B17)</f>
        <v/>
      </c>
      <c r="D17" s="24">
        <f>G16</f>
        <v/>
      </c>
      <c r="E17" s="24">
        <f>IF(D17&lt;=0,0,D17*Schulden!F8/12)</f>
        <v/>
      </c>
      <c r="F17" s="24">
        <f>IF(D17&lt;=0,0,MIN(D17+E17,MIN(Schulden!G8,D17+E17)+MIN(MAX(0,Strategie!$C$9+SUMIFS(Sonderzahlungen!$D$8:$D$67,Sonderzahlungen!$G$8:$G$67,$B17,Sonderzahlungen!$E$8:$E$67,"Nach Strategie")-(IF(AND(Schulden!J8&lt;Schulden!J8,D17&gt;0),MAX(0,D17+E17-MIN(Schulden!G8,D17+E17)),0)+IF(AND(Schulden!J9&lt;Schulden!J8,H17&gt;0),MAX(0,H17+I17-MIN(Schulden!G9,H17+I17)),0)+IF(AND(Schulden!J10&lt;Schulden!J8,L17&gt;0),MAX(0,L17+M17-MIN(Schulden!G10,L17+M17)),0)+IF(AND(Schulden!J11&lt;Schulden!J8,P17&gt;0),MAX(0,P17+Q17-MIN(Schulden!G11,P17+Q17)),0)+IF(AND(Schulden!J12&lt;Schulden!J8,T17&gt;0),MAX(0,T17+U17-MIN(Schulden!G12,T17+U17)),0)+IF(AND(Schulden!J13&lt;Schulden!J8,X17&gt;0),MAX(0,X17+Y17-MIN(Schulden!G13,X17+Y17)),0)+IF(AND(Schulden!J14&lt;Schulden!J8,AB17&gt;0),MAX(0,AB17+AC17-MIN(Schulden!G14,AB17+AC17)),0)+IF(AND(Schulden!J15&lt;Schulden!J8,AF17&gt;0),MAX(0,AF17+AG17-MIN(Schulden!G15,AF17+AG17)),0)+IF(AND(Schulden!J16&lt;Schulden!J8,AJ17&gt;0),MAX(0,AJ17+AK17-MIN(Schulden!G16,AJ17+AK17)),0)+IF(AND(Schulden!J17&lt;Schulden!J8,AN17&gt;0),MAX(0,AN17+AO17-MIN(Schulden!G17,AN17+AO17)),0)+IF(AND(Schulden!J18&lt;Schulden!J8,AR17&gt;0),MAX(0,AR17+AS17-MIN(Schulden!G18,AR17+AS17)),0)+IF(AND(Schulden!J19&lt;Schulden!J8,AV17&gt;0),MAX(0,AV17+AW17-MIN(Schulden!G19,AV17+AW17)),0)+IF(AND(Schulden!J20&lt;Schulden!J8,AZ17&gt;0),MAX(0,AZ17+BA17-MIN(Schulden!G20,AZ17+BA17)),0)+IF(AND(Schulden!J21&lt;Schulden!J8,BD17&gt;0),MAX(0,BD17+BE17-MIN(Schulden!G21,BD17+BE17)),0)+IF(AND(Schulden!J22&lt;Schulden!J8,BH17&gt;0),MAX(0,BH17+BI17-MIN(Schulden!G22,BH17+BI17)),0))),MAX(0,D17+E17-MIN(Schulden!G8,D17+E17)))+SUMIFS(Sonderzahlungen!$D$8:$D$67,Sonderzahlungen!$G$8:$G$67,$B17,Sonderzahlungen!$E$8:$E$67,"Gezielte Schuld",Sonderzahlungen!$F$8:$F$67,Schulden!B8)))</f>
        <v/>
      </c>
      <c r="G17" s="24">
        <f>MAX(0,D17+E17-F17)</f>
        <v/>
      </c>
      <c r="H17" s="24">
        <f>K16</f>
        <v/>
      </c>
      <c r="I17" s="24">
        <f>IF(H17&lt;=0,0,H17*Schulden!F9/12)</f>
        <v/>
      </c>
      <c r="J17" s="24">
        <f>IF(H17&lt;=0,0,MIN(H17+I17,MIN(Schulden!G9,H17+I17)+MIN(MAX(0,Strategie!$C$9+SUMIFS(Sonderzahlungen!$D$8:$D$67,Sonderzahlungen!$G$8:$G$67,$B17,Sonderzahlungen!$E$8:$E$67,"Nach Strategie")-(IF(AND(Schulden!J8&lt;Schulden!J9,D17&gt;0),MAX(0,D17+E17-MIN(Schulden!G8,D17+E17)),0)+IF(AND(Schulden!J9&lt;Schulden!J9,H17&gt;0),MAX(0,H17+I17-MIN(Schulden!G9,H17+I17)),0)+IF(AND(Schulden!J10&lt;Schulden!J9,L17&gt;0),MAX(0,L17+M17-MIN(Schulden!G10,L17+M17)),0)+IF(AND(Schulden!J11&lt;Schulden!J9,P17&gt;0),MAX(0,P17+Q17-MIN(Schulden!G11,P17+Q17)),0)+IF(AND(Schulden!J12&lt;Schulden!J9,T17&gt;0),MAX(0,T17+U17-MIN(Schulden!G12,T17+U17)),0)+IF(AND(Schulden!J13&lt;Schulden!J9,X17&gt;0),MAX(0,X17+Y17-MIN(Schulden!G13,X17+Y17)),0)+IF(AND(Schulden!J14&lt;Schulden!J9,AB17&gt;0),MAX(0,AB17+AC17-MIN(Schulden!G14,AB17+AC17)),0)+IF(AND(Schulden!J15&lt;Schulden!J9,AF17&gt;0),MAX(0,AF17+AG17-MIN(Schulden!G15,AF17+AG17)),0)+IF(AND(Schulden!J16&lt;Schulden!J9,AJ17&gt;0),MAX(0,AJ17+AK17-MIN(Schulden!G16,AJ17+AK17)),0)+IF(AND(Schulden!J17&lt;Schulden!J9,AN17&gt;0),MAX(0,AN17+AO17-MIN(Schulden!G17,AN17+AO17)),0)+IF(AND(Schulden!J18&lt;Schulden!J9,AR17&gt;0),MAX(0,AR17+AS17-MIN(Schulden!G18,AR17+AS17)),0)+IF(AND(Schulden!J19&lt;Schulden!J9,AV17&gt;0),MAX(0,AV17+AW17-MIN(Schulden!G19,AV17+AW17)),0)+IF(AND(Schulden!J20&lt;Schulden!J9,AZ17&gt;0),MAX(0,AZ17+BA17-MIN(Schulden!G20,AZ17+BA17)),0)+IF(AND(Schulden!J21&lt;Schulden!J9,BD17&gt;0),MAX(0,BD17+BE17-MIN(Schulden!G21,BD17+BE17)),0)+IF(AND(Schulden!J22&lt;Schulden!J9,BH17&gt;0),MAX(0,BH17+BI17-MIN(Schulden!G22,BH17+BI17)),0))),MAX(0,H17+I17-MIN(Schulden!G9,H17+I17)))+SUMIFS(Sonderzahlungen!$D$8:$D$67,Sonderzahlungen!$G$8:$G$67,$B17,Sonderzahlungen!$E$8:$E$67,"Gezielte Schuld",Sonderzahlungen!$F$8:$F$67,Schulden!B9)))</f>
        <v/>
      </c>
      <c r="K17" s="24">
        <f>MAX(0,H17+I17-J17)</f>
        <v/>
      </c>
      <c r="L17" s="24">
        <f>O16</f>
        <v/>
      </c>
      <c r="M17" s="24">
        <f>IF(L17&lt;=0,0,L17*Schulden!F10/12)</f>
        <v/>
      </c>
      <c r="N17" s="24">
        <f>IF(L17&lt;=0,0,MIN(L17+M17,MIN(Schulden!G10,L17+M17)+MIN(MAX(0,Strategie!$C$9+SUMIFS(Sonderzahlungen!$D$8:$D$67,Sonderzahlungen!$G$8:$G$67,$B17,Sonderzahlungen!$E$8:$E$67,"Nach Strategie")-(IF(AND(Schulden!J8&lt;Schulden!J10,D17&gt;0),MAX(0,D17+E17-MIN(Schulden!G8,D17+E17)),0)+IF(AND(Schulden!J9&lt;Schulden!J10,H17&gt;0),MAX(0,H17+I17-MIN(Schulden!G9,H17+I17)),0)+IF(AND(Schulden!J10&lt;Schulden!J10,L17&gt;0),MAX(0,L17+M17-MIN(Schulden!G10,L17+M17)),0)+IF(AND(Schulden!J11&lt;Schulden!J10,P17&gt;0),MAX(0,P17+Q17-MIN(Schulden!G11,P17+Q17)),0)+IF(AND(Schulden!J12&lt;Schulden!J10,T17&gt;0),MAX(0,T17+U17-MIN(Schulden!G12,T17+U17)),0)+IF(AND(Schulden!J13&lt;Schulden!J10,X17&gt;0),MAX(0,X17+Y17-MIN(Schulden!G13,X17+Y17)),0)+IF(AND(Schulden!J14&lt;Schulden!J10,AB17&gt;0),MAX(0,AB17+AC17-MIN(Schulden!G14,AB17+AC17)),0)+IF(AND(Schulden!J15&lt;Schulden!J10,AF17&gt;0),MAX(0,AF17+AG17-MIN(Schulden!G15,AF17+AG17)),0)+IF(AND(Schulden!J16&lt;Schulden!J10,AJ17&gt;0),MAX(0,AJ17+AK17-MIN(Schulden!G16,AJ17+AK17)),0)+IF(AND(Schulden!J17&lt;Schulden!J10,AN17&gt;0),MAX(0,AN17+AO17-MIN(Schulden!G17,AN17+AO17)),0)+IF(AND(Schulden!J18&lt;Schulden!J10,AR17&gt;0),MAX(0,AR17+AS17-MIN(Schulden!G18,AR17+AS17)),0)+IF(AND(Schulden!J19&lt;Schulden!J10,AV17&gt;0),MAX(0,AV17+AW17-MIN(Schulden!G19,AV17+AW17)),0)+IF(AND(Schulden!J20&lt;Schulden!J10,AZ17&gt;0),MAX(0,AZ17+BA17-MIN(Schulden!G20,AZ17+BA17)),0)+IF(AND(Schulden!J21&lt;Schulden!J10,BD17&gt;0),MAX(0,BD17+BE17-MIN(Schulden!G21,BD17+BE17)),0)+IF(AND(Schulden!J22&lt;Schulden!J10,BH17&gt;0),MAX(0,BH17+BI17-MIN(Schulden!G22,BH17+BI17)),0))),MAX(0,L17+M17-MIN(Schulden!G10,L17+M17)))+SUMIFS(Sonderzahlungen!$D$8:$D$67,Sonderzahlungen!$G$8:$G$67,$B17,Sonderzahlungen!$E$8:$E$67,"Gezielte Schuld",Sonderzahlungen!$F$8:$F$67,Schulden!B10)))</f>
        <v/>
      </c>
      <c r="O17" s="24">
        <f>MAX(0,L17+M17-N17)</f>
        <v/>
      </c>
      <c r="P17" s="24">
        <f>S16</f>
        <v/>
      </c>
      <c r="Q17" s="24">
        <f>IF(P17&lt;=0,0,P17*Schulden!F11/12)</f>
        <v/>
      </c>
      <c r="R17" s="24">
        <f>IF(P17&lt;=0,0,MIN(P17+Q17,MIN(Schulden!G11,P17+Q17)+MIN(MAX(0,Strategie!$C$9+SUMIFS(Sonderzahlungen!$D$8:$D$67,Sonderzahlungen!$G$8:$G$67,$B17,Sonderzahlungen!$E$8:$E$67,"Nach Strategie")-(IF(AND(Schulden!J8&lt;Schulden!J11,D17&gt;0),MAX(0,D17+E17-MIN(Schulden!G8,D17+E17)),0)+IF(AND(Schulden!J9&lt;Schulden!J11,H17&gt;0),MAX(0,H17+I17-MIN(Schulden!G9,H17+I17)),0)+IF(AND(Schulden!J10&lt;Schulden!J11,L17&gt;0),MAX(0,L17+M17-MIN(Schulden!G10,L17+M17)),0)+IF(AND(Schulden!J11&lt;Schulden!J11,P17&gt;0),MAX(0,P17+Q17-MIN(Schulden!G11,P17+Q17)),0)+IF(AND(Schulden!J12&lt;Schulden!J11,T17&gt;0),MAX(0,T17+U17-MIN(Schulden!G12,T17+U17)),0)+IF(AND(Schulden!J13&lt;Schulden!J11,X17&gt;0),MAX(0,X17+Y17-MIN(Schulden!G13,X17+Y17)),0)+IF(AND(Schulden!J14&lt;Schulden!J11,AB17&gt;0),MAX(0,AB17+AC17-MIN(Schulden!G14,AB17+AC17)),0)+IF(AND(Schulden!J15&lt;Schulden!J11,AF17&gt;0),MAX(0,AF17+AG17-MIN(Schulden!G15,AF17+AG17)),0)+IF(AND(Schulden!J16&lt;Schulden!J11,AJ17&gt;0),MAX(0,AJ17+AK17-MIN(Schulden!G16,AJ17+AK17)),0)+IF(AND(Schulden!J17&lt;Schulden!J11,AN17&gt;0),MAX(0,AN17+AO17-MIN(Schulden!G17,AN17+AO17)),0)+IF(AND(Schulden!J18&lt;Schulden!J11,AR17&gt;0),MAX(0,AR17+AS17-MIN(Schulden!G18,AR17+AS17)),0)+IF(AND(Schulden!J19&lt;Schulden!J11,AV17&gt;0),MAX(0,AV17+AW17-MIN(Schulden!G19,AV17+AW17)),0)+IF(AND(Schulden!J20&lt;Schulden!J11,AZ17&gt;0),MAX(0,AZ17+BA17-MIN(Schulden!G20,AZ17+BA17)),0)+IF(AND(Schulden!J21&lt;Schulden!J11,BD17&gt;0),MAX(0,BD17+BE17-MIN(Schulden!G21,BD17+BE17)),0)+IF(AND(Schulden!J22&lt;Schulden!J11,BH17&gt;0),MAX(0,BH17+BI17-MIN(Schulden!G22,BH17+BI17)),0))),MAX(0,P17+Q17-MIN(Schulden!G11,P17+Q17)))+SUMIFS(Sonderzahlungen!$D$8:$D$67,Sonderzahlungen!$G$8:$G$67,$B17,Sonderzahlungen!$E$8:$E$67,"Gezielte Schuld",Sonderzahlungen!$F$8:$F$67,Schulden!B11)))</f>
        <v/>
      </c>
      <c r="S17" s="24">
        <f>MAX(0,P17+Q17-R17)</f>
        <v/>
      </c>
      <c r="T17" s="24">
        <f>W16</f>
        <v/>
      </c>
      <c r="U17" s="24">
        <f>IF(T17&lt;=0,0,T17*Schulden!F12/12)</f>
        <v/>
      </c>
      <c r="V17" s="24">
        <f>IF(T17&lt;=0,0,MIN(T17+U17,MIN(Schulden!G12,T17+U17)+MIN(MAX(0,Strategie!$C$9+SUMIFS(Sonderzahlungen!$D$8:$D$67,Sonderzahlungen!$G$8:$G$67,$B17,Sonderzahlungen!$E$8:$E$67,"Nach Strategie")-(IF(AND(Schulden!J8&lt;Schulden!J12,D17&gt;0),MAX(0,D17+E17-MIN(Schulden!G8,D17+E17)),0)+IF(AND(Schulden!J9&lt;Schulden!J12,H17&gt;0),MAX(0,H17+I17-MIN(Schulden!G9,H17+I17)),0)+IF(AND(Schulden!J10&lt;Schulden!J12,L17&gt;0),MAX(0,L17+M17-MIN(Schulden!G10,L17+M17)),0)+IF(AND(Schulden!J11&lt;Schulden!J12,P17&gt;0),MAX(0,P17+Q17-MIN(Schulden!G11,P17+Q17)),0)+IF(AND(Schulden!J12&lt;Schulden!J12,T17&gt;0),MAX(0,T17+U17-MIN(Schulden!G12,T17+U17)),0)+IF(AND(Schulden!J13&lt;Schulden!J12,X17&gt;0),MAX(0,X17+Y17-MIN(Schulden!G13,X17+Y17)),0)+IF(AND(Schulden!J14&lt;Schulden!J12,AB17&gt;0),MAX(0,AB17+AC17-MIN(Schulden!G14,AB17+AC17)),0)+IF(AND(Schulden!J15&lt;Schulden!J12,AF17&gt;0),MAX(0,AF17+AG17-MIN(Schulden!G15,AF17+AG17)),0)+IF(AND(Schulden!J16&lt;Schulden!J12,AJ17&gt;0),MAX(0,AJ17+AK17-MIN(Schulden!G16,AJ17+AK17)),0)+IF(AND(Schulden!J17&lt;Schulden!J12,AN17&gt;0),MAX(0,AN17+AO17-MIN(Schulden!G17,AN17+AO17)),0)+IF(AND(Schulden!J18&lt;Schulden!J12,AR17&gt;0),MAX(0,AR17+AS17-MIN(Schulden!G18,AR17+AS17)),0)+IF(AND(Schulden!J19&lt;Schulden!J12,AV17&gt;0),MAX(0,AV17+AW17-MIN(Schulden!G19,AV17+AW17)),0)+IF(AND(Schulden!J20&lt;Schulden!J12,AZ17&gt;0),MAX(0,AZ17+BA17-MIN(Schulden!G20,AZ17+BA17)),0)+IF(AND(Schulden!J21&lt;Schulden!J12,BD17&gt;0),MAX(0,BD17+BE17-MIN(Schulden!G21,BD17+BE17)),0)+IF(AND(Schulden!J22&lt;Schulden!J12,BH17&gt;0),MAX(0,BH17+BI17-MIN(Schulden!G22,BH17+BI17)),0))),MAX(0,T17+U17-MIN(Schulden!G12,T17+U17)))+SUMIFS(Sonderzahlungen!$D$8:$D$67,Sonderzahlungen!$G$8:$G$67,$B17,Sonderzahlungen!$E$8:$E$67,"Gezielte Schuld",Sonderzahlungen!$F$8:$F$67,Schulden!B12)))</f>
        <v/>
      </c>
      <c r="W17" s="24">
        <f>MAX(0,T17+U17-V17)</f>
        <v/>
      </c>
      <c r="X17" s="24">
        <f>AA16</f>
        <v/>
      </c>
      <c r="Y17" s="24">
        <f>IF(X17&lt;=0,0,X17*Schulden!F13/12)</f>
        <v/>
      </c>
      <c r="Z17" s="24">
        <f>IF(X17&lt;=0,0,MIN(X17+Y17,MIN(Schulden!G13,X17+Y17)+MIN(MAX(0,Strategie!$C$9+SUMIFS(Sonderzahlungen!$D$8:$D$67,Sonderzahlungen!$G$8:$G$67,$B17,Sonderzahlungen!$E$8:$E$67,"Nach Strategie")-(IF(AND(Schulden!J8&lt;Schulden!J13,D17&gt;0),MAX(0,D17+E17-MIN(Schulden!G8,D17+E17)),0)+IF(AND(Schulden!J9&lt;Schulden!J13,H17&gt;0),MAX(0,H17+I17-MIN(Schulden!G9,H17+I17)),0)+IF(AND(Schulden!J10&lt;Schulden!J13,L17&gt;0),MAX(0,L17+M17-MIN(Schulden!G10,L17+M17)),0)+IF(AND(Schulden!J11&lt;Schulden!J13,P17&gt;0),MAX(0,P17+Q17-MIN(Schulden!G11,P17+Q17)),0)+IF(AND(Schulden!J12&lt;Schulden!J13,T17&gt;0),MAX(0,T17+U17-MIN(Schulden!G12,T17+U17)),0)+IF(AND(Schulden!J13&lt;Schulden!J13,X17&gt;0),MAX(0,X17+Y17-MIN(Schulden!G13,X17+Y17)),0)+IF(AND(Schulden!J14&lt;Schulden!J13,AB17&gt;0),MAX(0,AB17+AC17-MIN(Schulden!G14,AB17+AC17)),0)+IF(AND(Schulden!J15&lt;Schulden!J13,AF17&gt;0),MAX(0,AF17+AG17-MIN(Schulden!G15,AF17+AG17)),0)+IF(AND(Schulden!J16&lt;Schulden!J13,AJ17&gt;0),MAX(0,AJ17+AK17-MIN(Schulden!G16,AJ17+AK17)),0)+IF(AND(Schulden!J17&lt;Schulden!J13,AN17&gt;0),MAX(0,AN17+AO17-MIN(Schulden!G17,AN17+AO17)),0)+IF(AND(Schulden!J18&lt;Schulden!J13,AR17&gt;0),MAX(0,AR17+AS17-MIN(Schulden!G18,AR17+AS17)),0)+IF(AND(Schulden!J19&lt;Schulden!J13,AV17&gt;0),MAX(0,AV17+AW17-MIN(Schulden!G19,AV17+AW17)),0)+IF(AND(Schulden!J20&lt;Schulden!J13,AZ17&gt;0),MAX(0,AZ17+BA17-MIN(Schulden!G20,AZ17+BA17)),0)+IF(AND(Schulden!J21&lt;Schulden!J13,BD17&gt;0),MAX(0,BD17+BE17-MIN(Schulden!G21,BD17+BE17)),0)+IF(AND(Schulden!J22&lt;Schulden!J13,BH17&gt;0),MAX(0,BH17+BI17-MIN(Schulden!G22,BH17+BI17)),0))),MAX(0,X17+Y17-MIN(Schulden!G13,X17+Y17)))+SUMIFS(Sonderzahlungen!$D$8:$D$67,Sonderzahlungen!$G$8:$G$67,$B17,Sonderzahlungen!$E$8:$E$67,"Gezielte Schuld",Sonderzahlungen!$F$8:$F$67,Schulden!B13)))</f>
        <v/>
      </c>
      <c r="AA17" s="24">
        <f>MAX(0,X17+Y17-Z17)</f>
        <v/>
      </c>
      <c r="AB17" s="24">
        <f>AE16</f>
        <v/>
      </c>
      <c r="AC17" s="24">
        <f>IF(AB17&lt;=0,0,AB17*Schulden!F14/12)</f>
        <v/>
      </c>
      <c r="AD17" s="24">
        <f>IF(AB17&lt;=0,0,MIN(AB17+AC17,MIN(Schulden!G14,AB17+AC17)+MIN(MAX(0,Strategie!$C$9+SUMIFS(Sonderzahlungen!$D$8:$D$67,Sonderzahlungen!$G$8:$G$67,$B17,Sonderzahlungen!$E$8:$E$67,"Nach Strategie")-(IF(AND(Schulden!J8&lt;Schulden!J14,D17&gt;0),MAX(0,D17+E17-MIN(Schulden!G8,D17+E17)),0)+IF(AND(Schulden!J9&lt;Schulden!J14,H17&gt;0),MAX(0,H17+I17-MIN(Schulden!G9,H17+I17)),0)+IF(AND(Schulden!J10&lt;Schulden!J14,L17&gt;0),MAX(0,L17+M17-MIN(Schulden!G10,L17+M17)),0)+IF(AND(Schulden!J11&lt;Schulden!J14,P17&gt;0),MAX(0,P17+Q17-MIN(Schulden!G11,P17+Q17)),0)+IF(AND(Schulden!J12&lt;Schulden!J14,T17&gt;0),MAX(0,T17+U17-MIN(Schulden!G12,T17+U17)),0)+IF(AND(Schulden!J13&lt;Schulden!J14,X17&gt;0),MAX(0,X17+Y17-MIN(Schulden!G13,X17+Y17)),0)+IF(AND(Schulden!J14&lt;Schulden!J14,AB17&gt;0),MAX(0,AB17+AC17-MIN(Schulden!G14,AB17+AC17)),0)+IF(AND(Schulden!J15&lt;Schulden!J14,AF17&gt;0),MAX(0,AF17+AG17-MIN(Schulden!G15,AF17+AG17)),0)+IF(AND(Schulden!J16&lt;Schulden!J14,AJ17&gt;0),MAX(0,AJ17+AK17-MIN(Schulden!G16,AJ17+AK17)),0)+IF(AND(Schulden!J17&lt;Schulden!J14,AN17&gt;0),MAX(0,AN17+AO17-MIN(Schulden!G17,AN17+AO17)),0)+IF(AND(Schulden!J18&lt;Schulden!J14,AR17&gt;0),MAX(0,AR17+AS17-MIN(Schulden!G18,AR17+AS17)),0)+IF(AND(Schulden!J19&lt;Schulden!J14,AV17&gt;0),MAX(0,AV17+AW17-MIN(Schulden!G19,AV17+AW17)),0)+IF(AND(Schulden!J20&lt;Schulden!J14,AZ17&gt;0),MAX(0,AZ17+BA17-MIN(Schulden!G20,AZ17+BA17)),0)+IF(AND(Schulden!J21&lt;Schulden!J14,BD17&gt;0),MAX(0,BD17+BE17-MIN(Schulden!G21,BD17+BE17)),0)+IF(AND(Schulden!J22&lt;Schulden!J14,BH17&gt;0),MAX(0,BH17+BI17-MIN(Schulden!G22,BH17+BI17)),0))),MAX(0,AB17+AC17-MIN(Schulden!G14,AB17+AC17)))+SUMIFS(Sonderzahlungen!$D$8:$D$67,Sonderzahlungen!$G$8:$G$67,$B17,Sonderzahlungen!$E$8:$E$67,"Gezielte Schuld",Sonderzahlungen!$F$8:$F$67,Schulden!B14)))</f>
        <v/>
      </c>
      <c r="AE17" s="24">
        <f>MAX(0,AB17+AC17-AD17)</f>
        <v/>
      </c>
      <c r="AF17" s="24">
        <f>AI16</f>
        <v/>
      </c>
      <c r="AG17" s="24">
        <f>IF(AF17&lt;=0,0,AF17*Schulden!F15/12)</f>
        <v/>
      </c>
      <c r="AH17" s="24">
        <f>IF(AF17&lt;=0,0,MIN(AF17+AG17,MIN(Schulden!G15,AF17+AG17)+MIN(MAX(0,Strategie!$C$9+SUMIFS(Sonderzahlungen!$D$8:$D$67,Sonderzahlungen!$G$8:$G$67,$B17,Sonderzahlungen!$E$8:$E$67,"Nach Strategie")-(IF(AND(Schulden!J8&lt;Schulden!J15,D17&gt;0),MAX(0,D17+E17-MIN(Schulden!G8,D17+E17)),0)+IF(AND(Schulden!J9&lt;Schulden!J15,H17&gt;0),MAX(0,H17+I17-MIN(Schulden!G9,H17+I17)),0)+IF(AND(Schulden!J10&lt;Schulden!J15,L17&gt;0),MAX(0,L17+M17-MIN(Schulden!G10,L17+M17)),0)+IF(AND(Schulden!J11&lt;Schulden!J15,P17&gt;0),MAX(0,P17+Q17-MIN(Schulden!G11,P17+Q17)),0)+IF(AND(Schulden!J12&lt;Schulden!J15,T17&gt;0),MAX(0,T17+U17-MIN(Schulden!G12,T17+U17)),0)+IF(AND(Schulden!J13&lt;Schulden!J15,X17&gt;0),MAX(0,X17+Y17-MIN(Schulden!G13,X17+Y17)),0)+IF(AND(Schulden!J14&lt;Schulden!J15,AB17&gt;0),MAX(0,AB17+AC17-MIN(Schulden!G14,AB17+AC17)),0)+IF(AND(Schulden!J15&lt;Schulden!J15,AF17&gt;0),MAX(0,AF17+AG17-MIN(Schulden!G15,AF17+AG17)),0)+IF(AND(Schulden!J16&lt;Schulden!J15,AJ17&gt;0),MAX(0,AJ17+AK17-MIN(Schulden!G16,AJ17+AK17)),0)+IF(AND(Schulden!J17&lt;Schulden!J15,AN17&gt;0),MAX(0,AN17+AO17-MIN(Schulden!G17,AN17+AO17)),0)+IF(AND(Schulden!J18&lt;Schulden!J15,AR17&gt;0),MAX(0,AR17+AS17-MIN(Schulden!G18,AR17+AS17)),0)+IF(AND(Schulden!J19&lt;Schulden!J15,AV17&gt;0),MAX(0,AV17+AW17-MIN(Schulden!G19,AV17+AW17)),0)+IF(AND(Schulden!J20&lt;Schulden!J15,AZ17&gt;0),MAX(0,AZ17+BA17-MIN(Schulden!G20,AZ17+BA17)),0)+IF(AND(Schulden!J21&lt;Schulden!J15,BD17&gt;0),MAX(0,BD17+BE17-MIN(Schulden!G21,BD17+BE17)),0)+IF(AND(Schulden!J22&lt;Schulden!J15,BH17&gt;0),MAX(0,BH17+BI17-MIN(Schulden!G22,BH17+BI17)),0))),MAX(0,AF17+AG17-MIN(Schulden!G15,AF17+AG17)))+SUMIFS(Sonderzahlungen!$D$8:$D$67,Sonderzahlungen!$G$8:$G$67,$B17,Sonderzahlungen!$E$8:$E$67,"Gezielte Schuld",Sonderzahlungen!$F$8:$F$67,Schulden!B15)))</f>
        <v/>
      </c>
      <c r="AI17" s="24">
        <f>MAX(0,AF17+AG17-AH17)</f>
        <v/>
      </c>
      <c r="AJ17" s="24">
        <f>AM16</f>
        <v/>
      </c>
      <c r="AK17" s="24">
        <f>IF(AJ17&lt;=0,0,AJ17*Schulden!F16/12)</f>
        <v/>
      </c>
      <c r="AL17" s="24">
        <f>IF(AJ17&lt;=0,0,MIN(AJ17+AK17,MIN(Schulden!G16,AJ17+AK17)+MIN(MAX(0,Strategie!$C$9+SUMIFS(Sonderzahlungen!$D$8:$D$67,Sonderzahlungen!$G$8:$G$67,$B17,Sonderzahlungen!$E$8:$E$67,"Nach Strategie")-(IF(AND(Schulden!J8&lt;Schulden!J16,D17&gt;0),MAX(0,D17+E17-MIN(Schulden!G8,D17+E17)),0)+IF(AND(Schulden!J9&lt;Schulden!J16,H17&gt;0),MAX(0,H17+I17-MIN(Schulden!G9,H17+I17)),0)+IF(AND(Schulden!J10&lt;Schulden!J16,L17&gt;0),MAX(0,L17+M17-MIN(Schulden!G10,L17+M17)),0)+IF(AND(Schulden!J11&lt;Schulden!J16,P17&gt;0),MAX(0,P17+Q17-MIN(Schulden!G11,P17+Q17)),0)+IF(AND(Schulden!J12&lt;Schulden!J16,T17&gt;0),MAX(0,T17+U17-MIN(Schulden!G12,T17+U17)),0)+IF(AND(Schulden!J13&lt;Schulden!J16,X17&gt;0),MAX(0,X17+Y17-MIN(Schulden!G13,X17+Y17)),0)+IF(AND(Schulden!J14&lt;Schulden!J16,AB17&gt;0),MAX(0,AB17+AC17-MIN(Schulden!G14,AB17+AC17)),0)+IF(AND(Schulden!J15&lt;Schulden!J16,AF17&gt;0),MAX(0,AF17+AG17-MIN(Schulden!G15,AF17+AG17)),0)+IF(AND(Schulden!J16&lt;Schulden!J16,AJ17&gt;0),MAX(0,AJ17+AK17-MIN(Schulden!G16,AJ17+AK17)),0)+IF(AND(Schulden!J17&lt;Schulden!J16,AN17&gt;0),MAX(0,AN17+AO17-MIN(Schulden!G17,AN17+AO17)),0)+IF(AND(Schulden!J18&lt;Schulden!J16,AR17&gt;0),MAX(0,AR17+AS17-MIN(Schulden!G18,AR17+AS17)),0)+IF(AND(Schulden!J19&lt;Schulden!J16,AV17&gt;0),MAX(0,AV17+AW17-MIN(Schulden!G19,AV17+AW17)),0)+IF(AND(Schulden!J20&lt;Schulden!J16,AZ17&gt;0),MAX(0,AZ17+BA17-MIN(Schulden!G20,AZ17+BA17)),0)+IF(AND(Schulden!J21&lt;Schulden!J16,BD17&gt;0),MAX(0,BD17+BE17-MIN(Schulden!G21,BD17+BE17)),0)+IF(AND(Schulden!J22&lt;Schulden!J16,BH17&gt;0),MAX(0,BH17+BI17-MIN(Schulden!G22,BH17+BI17)),0))),MAX(0,AJ17+AK17-MIN(Schulden!G16,AJ17+AK17)))+SUMIFS(Sonderzahlungen!$D$8:$D$67,Sonderzahlungen!$G$8:$G$67,$B17,Sonderzahlungen!$E$8:$E$67,"Gezielte Schuld",Sonderzahlungen!$F$8:$F$67,Schulden!B16)))</f>
        <v/>
      </c>
      <c r="AM17" s="24">
        <f>MAX(0,AJ17+AK17-AL17)</f>
        <v/>
      </c>
      <c r="AN17" s="24">
        <f>AQ16</f>
        <v/>
      </c>
      <c r="AO17" s="24">
        <f>IF(AN17&lt;=0,0,AN17*Schulden!F17/12)</f>
        <v/>
      </c>
      <c r="AP17" s="24">
        <f>IF(AN17&lt;=0,0,MIN(AN17+AO17,MIN(Schulden!G17,AN17+AO17)+MIN(MAX(0,Strategie!$C$9+SUMIFS(Sonderzahlungen!$D$8:$D$67,Sonderzahlungen!$G$8:$G$67,$B17,Sonderzahlungen!$E$8:$E$67,"Nach Strategie")-(IF(AND(Schulden!J8&lt;Schulden!J17,D17&gt;0),MAX(0,D17+E17-MIN(Schulden!G8,D17+E17)),0)+IF(AND(Schulden!J9&lt;Schulden!J17,H17&gt;0),MAX(0,H17+I17-MIN(Schulden!G9,H17+I17)),0)+IF(AND(Schulden!J10&lt;Schulden!J17,L17&gt;0),MAX(0,L17+M17-MIN(Schulden!G10,L17+M17)),0)+IF(AND(Schulden!J11&lt;Schulden!J17,P17&gt;0),MAX(0,P17+Q17-MIN(Schulden!G11,P17+Q17)),0)+IF(AND(Schulden!J12&lt;Schulden!J17,T17&gt;0),MAX(0,T17+U17-MIN(Schulden!G12,T17+U17)),0)+IF(AND(Schulden!J13&lt;Schulden!J17,X17&gt;0),MAX(0,X17+Y17-MIN(Schulden!G13,X17+Y17)),0)+IF(AND(Schulden!J14&lt;Schulden!J17,AB17&gt;0),MAX(0,AB17+AC17-MIN(Schulden!G14,AB17+AC17)),0)+IF(AND(Schulden!J15&lt;Schulden!J17,AF17&gt;0),MAX(0,AF17+AG17-MIN(Schulden!G15,AF17+AG17)),0)+IF(AND(Schulden!J16&lt;Schulden!J17,AJ17&gt;0),MAX(0,AJ17+AK17-MIN(Schulden!G16,AJ17+AK17)),0)+IF(AND(Schulden!J17&lt;Schulden!J17,AN17&gt;0),MAX(0,AN17+AO17-MIN(Schulden!G17,AN17+AO17)),0)+IF(AND(Schulden!J18&lt;Schulden!J17,AR17&gt;0),MAX(0,AR17+AS17-MIN(Schulden!G18,AR17+AS17)),0)+IF(AND(Schulden!J19&lt;Schulden!J17,AV17&gt;0),MAX(0,AV17+AW17-MIN(Schulden!G19,AV17+AW17)),0)+IF(AND(Schulden!J20&lt;Schulden!J17,AZ17&gt;0),MAX(0,AZ17+BA17-MIN(Schulden!G20,AZ17+BA17)),0)+IF(AND(Schulden!J21&lt;Schulden!J17,BD17&gt;0),MAX(0,BD17+BE17-MIN(Schulden!G21,BD17+BE17)),0)+IF(AND(Schulden!J22&lt;Schulden!J17,BH17&gt;0),MAX(0,BH17+BI17-MIN(Schulden!G22,BH17+BI17)),0))),MAX(0,AN17+AO17-MIN(Schulden!G17,AN17+AO17)))+SUMIFS(Sonderzahlungen!$D$8:$D$67,Sonderzahlungen!$G$8:$G$67,$B17,Sonderzahlungen!$E$8:$E$67,"Gezielte Schuld",Sonderzahlungen!$F$8:$F$67,Schulden!B17)))</f>
        <v/>
      </c>
      <c r="AQ17" s="24">
        <f>MAX(0,AN17+AO17-AP17)</f>
        <v/>
      </c>
      <c r="AR17" s="24">
        <f>AU16</f>
        <v/>
      </c>
      <c r="AS17" s="24">
        <f>IF(AR17&lt;=0,0,AR17*Schulden!F18/12)</f>
        <v/>
      </c>
      <c r="AT17" s="24">
        <f>IF(AR17&lt;=0,0,MIN(AR17+AS17,MIN(Schulden!G18,AR17+AS17)+MIN(MAX(0,Strategie!$C$9+SUMIFS(Sonderzahlungen!$D$8:$D$67,Sonderzahlungen!$G$8:$G$67,$B17,Sonderzahlungen!$E$8:$E$67,"Nach Strategie")-(IF(AND(Schulden!J8&lt;Schulden!J18,D17&gt;0),MAX(0,D17+E17-MIN(Schulden!G8,D17+E17)),0)+IF(AND(Schulden!J9&lt;Schulden!J18,H17&gt;0),MAX(0,H17+I17-MIN(Schulden!G9,H17+I17)),0)+IF(AND(Schulden!J10&lt;Schulden!J18,L17&gt;0),MAX(0,L17+M17-MIN(Schulden!G10,L17+M17)),0)+IF(AND(Schulden!J11&lt;Schulden!J18,P17&gt;0),MAX(0,P17+Q17-MIN(Schulden!G11,P17+Q17)),0)+IF(AND(Schulden!J12&lt;Schulden!J18,T17&gt;0),MAX(0,T17+U17-MIN(Schulden!G12,T17+U17)),0)+IF(AND(Schulden!J13&lt;Schulden!J18,X17&gt;0),MAX(0,X17+Y17-MIN(Schulden!G13,X17+Y17)),0)+IF(AND(Schulden!J14&lt;Schulden!J18,AB17&gt;0),MAX(0,AB17+AC17-MIN(Schulden!G14,AB17+AC17)),0)+IF(AND(Schulden!J15&lt;Schulden!J18,AF17&gt;0),MAX(0,AF17+AG17-MIN(Schulden!G15,AF17+AG17)),0)+IF(AND(Schulden!J16&lt;Schulden!J18,AJ17&gt;0),MAX(0,AJ17+AK17-MIN(Schulden!G16,AJ17+AK17)),0)+IF(AND(Schulden!J17&lt;Schulden!J18,AN17&gt;0),MAX(0,AN17+AO17-MIN(Schulden!G17,AN17+AO17)),0)+IF(AND(Schulden!J18&lt;Schulden!J18,AR17&gt;0),MAX(0,AR17+AS17-MIN(Schulden!G18,AR17+AS17)),0)+IF(AND(Schulden!J19&lt;Schulden!J18,AV17&gt;0),MAX(0,AV17+AW17-MIN(Schulden!G19,AV17+AW17)),0)+IF(AND(Schulden!J20&lt;Schulden!J18,AZ17&gt;0),MAX(0,AZ17+BA17-MIN(Schulden!G20,AZ17+BA17)),0)+IF(AND(Schulden!J21&lt;Schulden!J18,BD17&gt;0),MAX(0,BD17+BE17-MIN(Schulden!G21,BD17+BE17)),0)+IF(AND(Schulden!J22&lt;Schulden!J18,BH17&gt;0),MAX(0,BH17+BI17-MIN(Schulden!G22,BH17+BI17)),0))),MAX(0,AR17+AS17-MIN(Schulden!G18,AR17+AS17)))+SUMIFS(Sonderzahlungen!$D$8:$D$67,Sonderzahlungen!$G$8:$G$67,$B17,Sonderzahlungen!$E$8:$E$67,"Gezielte Schuld",Sonderzahlungen!$F$8:$F$67,Schulden!B18)))</f>
        <v/>
      </c>
      <c r="AU17" s="24">
        <f>MAX(0,AR17+AS17-AT17)</f>
        <v/>
      </c>
      <c r="AV17" s="24">
        <f>AY16</f>
        <v/>
      </c>
      <c r="AW17" s="24">
        <f>IF(AV17&lt;=0,0,AV17*Schulden!F19/12)</f>
        <v/>
      </c>
      <c r="AX17" s="24">
        <f>IF(AV17&lt;=0,0,MIN(AV17+AW17,MIN(Schulden!G19,AV17+AW17)+MIN(MAX(0,Strategie!$C$9+SUMIFS(Sonderzahlungen!$D$8:$D$67,Sonderzahlungen!$G$8:$G$67,$B17,Sonderzahlungen!$E$8:$E$67,"Nach Strategie")-(IF(AND(Schulden!J8&lt;Schulden!J19,D17&gt;0),MAX(0,D17+E17-MIN(Schulden!G8,D17+E17)),0)+IF(AND(Schulden!J9&lt;Schulden!J19,H17&gt;0),MAX(0,H17+I17-MIN(Schulden!G9,H17+I17)),0)+IF(AND(Schulden!J10&lt;Schulden!J19,L17&gt;0),MAX(0,L17+M17-MIN(Schulden!G10,L17+M17)),0)+IF(AND(Schulden!J11&lt;Schulden!J19,P17&gt;0),MAX(0,P17+Q17-MIN(Schulden!G11,P17+Q17)),0)+IF(AND(Schulden!J12&lt;Schulden!J19,T17&gt;0),MAX(0,T17+U17-MIN(Schulden!G12,T17+U17)),0)+IF(AND(Schulden!J13&lt;Schulden!J19,X17&gt;0),MAX(0,X17+Y17-MIN(Schulden!G13,X17+Y17)),0)+IF(AND(Schulden!J14&lt;Schulden!J19,AB17&gt;0),MAX(0,AB17+AC17-MIN(Schulden!G14,AB17+AC17)),0)+IF(AND(Schulden!J15&lt;Schulden!J19,AF17&gt;0),MAX(0,AF17+AG17-MIN(Schulden!G15,AF17+AG17)),0)+IF(AND(Schulden!J16&lt;Schulden!J19,AJ17&gt;0),MAX(0,AJ17+AK17-MIN(Schulden!G16,AJ17+AK17)),0)+IF(AND(Schulden!J17&lt;Schulden!J19,AN17&gt;0),MAX(0,AN17+AO17-MIN(Schulden!G17,AN17+AO17)),0)+IF(AND(Schulden!J18&lt;Schulden!J19,AR17&gt;0),MAX(0,AR17+AS17-MIN(Schulden!G18,AR17+AS17)),0)+IF(AND(Schulden!J19&lt;Schulden!J19,AV17&gt;0),MAX(0,AV17+AW17-MIN(Schulden!G19,AV17+AW17)),0)+IF(AND(Schulden!J20&lt;Schulden!J19,AZ17&gt;0),MAX(0,AZ17+BA17-MIN(Schulden!G20,AZ17+BA17)),0)+IF(AND(Schulden!J21&lt;Schulden!J19,BD17&gt;0),MAX(0,BD17+BE17-MIN(Schulden!G21,BD17+BE17)),0)+IF(AND(Schulden!J22&lt;Schulden!J19,BH17&gt;0),MAX(0,BH17+BI17-MIN(Schulden!G22,BH17+BI17)),0))),MAX(0,AV17+AW17-MIN(Schulden!G19,AV17+AW17)))+SUMIFS(Sonderzahlungen!$D$8:$D$67,Sonderzahlungen!$G$8:$G$67,$B17,Sonderzahlungen!$E$8:$E$67,"Gezielte Schuld",Sonderzahlungen!$F$8:$F$67,Schulden!B19)))</f>
        <v/>
      </c>
      <c r="AY17" s="24">
        <f>MAX(0,AV17+AW17-AX17)</f>
        <v/>
      </c>
      <c r="AZ17" s="24">
        <f>BC16</f>
        <v/>
      </c>
      <c r="BA17" s="24">
        <f>IF(AZ17&lt;=0,0,AZ17*Schulden!F20/12)</f>
        <v/>
      </c>
      <c r="BB17" s="24">
        <f>IF(AZ17&lt;=0,0,MIN(AZ17+BA17,MIN(Schulden!G20,AZ17+BA17)+MIN(MAX(0,Strategie!$C$9+SUMIFS(Sonderzahlungen!$D$8:$D$67,Sonderzahlungen!$G$8:$G$67,$B17,Sonderzahlungen!$E$8:$E$67,"Nach Strategie")-(IF(AND(Schulden!J8&lt;Schulden!J20,D17&gt;0),MAX(0,D17+E17-MIN(Schulden!G8,D17+E17)),0)+IF(AND(Schulden!J9&lt;Schulden!J20,H17&gt;0),MAX(0,H17+I17-MIN(Schulden!G9,H17+I17)),0)+IF(AND(Schulden!J10&lt;Schulden!J20,L17&gt;0),MAX(0,L17+M17-MIN(Schulden!G10,L17+M17)),0)+IF(AND(Schulden!J11&lt;Schulden!J20,P17&gt;0),MAX(0,P17+Q17-MIN(Schulden!G11,P17+Q17)),0)+IF(AND(Schulden!J12&lt;Schulden!J20,T17&gt;0),MAX(0,T17+U17-MIN(Schulden!G12,T17+U17)),0)+IF(AND(Schulden!J13&lt;Schulden!J20,X17&gt;0),MAX(0,X17+Y17-MIN(Schulden!G13,X17+Y17)),0)+IF(AND(Schulden!J14&lt;Schulden!J20,AB17&gt;0),MAX(0,AB17+AC17-MIN(Schulden!G14,AB17+AC17)),0)+IF(AND(Schulden!J15&lt;Schulden!J20,AF17&gt;0),MAX(0,AF17+AG17-MIN(Schulden!G15,AF17+AG17)),0)+IF(AND(Schulden!J16&lt;Schulden!J20,AJ17&gt;0),MAX(0,AJ17+AK17-MIN(Schulden!G16,AJ17+AK17)),0)+IF(AND(Schulden!J17&lt;Schulden!J20,AN17&gt;0),MAX(0,AN17+AO17-MIN(Schulden!G17,AN17+AO17)),0)+IF(AND(Schulden!J18&lt;Schulden!J20,AR17&gt;0),MAX(0,AR17+AS17-MIN(Schulden!G18,AR17+AS17)),0)+IF(AND(Schulden!J19&lt;Schulden!J20,AV17&gt;0),MAX(0,AV17+AW17-MIN(Schulden!G19,AV17+AW17)),0)+IF(AND(Schulden!J20&lt;Schulden!J20,AZ17&gt;0),MAX(0,AZ17+BA17-MIN(Schulden!G20,AZ17+BA17)),0)+IF(AND(Schulden!J21&lt;Schulden!J20,BD17&gt;0),MAX(0,BD17+BE17-MIN(Schulden!G21,BD17+BE17)),0)+IF(AND(Schulden!J22&lt;Schulden!J20,BH17&gt;0),MAX(0,BH17+BI17-MIN(Schulden!G22,BH17+BI17)),0))),MAX(0,AZ17+BA17-MIN(Schulden!G20,AZ17+BA17)))+SUMIFS(Sonderzahlungen!$D$8:$D$67,Sonderzahlungen!$G$8:$G$67,$B17,Sonderzahlungen!$E$8:$E$67,"Gezielte Schuld",Sonderzahlungen!$F$8:$F$67,Schulden!B20)))</f>
        <v/>
      </c>
      <c r="BC17" s="24">
        <f>MAX(0,AZ17+BA17-BB17)</f>
        <v/>
      </c>
      <c r="BD17" s="24">
        <f>BG16</f>
        <v/>
      </c>
      <c r="BE17" s="24">
        <f>IF(BD17&lt;=0,0,BD17*Schulden!F21/12)</f>
        <v/>
      </c>
      <c r="BF17" s="24">
        <f>IF(BD17&lt;=0,0,MIN(BD17+BE17,MIN(Schulden!G21,BD17+BE17)+MIN(MAX(0,Strategie!$C$9+SUMIFS(Sonderzahlungen!$D$8:$D$67,Sonderzahlungen!$G$8:$G$67,$B17,Sonderzahlungen!$E$8:$E$67,"Nach Strategie")-(IF(AND(Schulden!J8&lt;Schulden!J21,D17&gt;0),MAX(0,D17+E17-MIN(Schulden!G8,D17+E17)),0)+IF(AND(Schulden!J9&lt;Schulden!J21,H17&gt;0),MAX(0,H17+I17-MIN(Schulden!G9,H17+I17)),0)+IF(AND(Schulden!J10&lt;Schulden!J21,L17&gt;0),MAX(0,L17+M17-MIN(Schulden!G10,L17+M17)),0)+IF(AND(Schulden!J11&lt;Schulden!J21,P17&gt;0),MAX(0,P17+Q17-MIN(Schulden!G11,P17+Q17)),0)+IF(AND(Schulden!J12&lt;Schulden!J21,T17&gt;0),MAX(0,T17+U17-MIN(Schulden!G12,T17+U17)),0)+IF(AND(Schulden!J13&lt;Schulden!J21,X17&gt;0),MAX(0,X17+Y17-MIN(Schulden!G13,X17+Y17)),0)+IF(AND(Schulden!J14&lt;Schulden!J21,AB17&gt;0),MAX(0,AB17+AC17-MIN(Schulden!G14,AB17+AC17)),0)+IF(AND(Schulden!J15&lt;Schulden!J21,AF17&gt;0),MAX(0,AF17+AG17-MIN(Schulden!G15,AF17+AG17)),0)+IF(AND(Schulden!J16&lt;Schulden!J21,AJ17&gt;0),MAX(0,AJ17+AK17-MIN(Schulden!G16,AJ17+AK17)),0)+IF(AND(Schulden!J17&lt;Schulden!J21,AN17&gt;0),MAX(0,AN17+AO17-MIN(Schulden!G17,AN17+AO17)),0)+IF(AND(Schulden!J18&lt;Schulden!J21,AR17&gt;0),MAX(0,AR17+AS17-MIN(Schulden!G18,AR17+AS17)),0)+IF(AND(Schulden!J19&lt;Schulden!J21,AV17&gt;0),MAX(0,AV17+AW17-MIN(Schulden!G19,AV17+AW17)),0)+IF(AND(Schulden!J20&lt;Schulden!J21,AZ17&gt;0),MAX(0,AZ17+BA17-MIN(Schulden!G20,AZ17+BA17)),0)+IF(AND(Schulden!J21&lt;Schulden!J21,BD17&gt;0),MAX(0,BD17+BE17-MIN(Schulden!G21,BD17+BE17)),0)+IF(AND(Schulden!J22&lt;Schulden!J21,BH17&gt;0),MAX(0,BH17+BI17-MIN(Schulden!G22,BH17+BI17)),0))),MAX(0,BD17+BE17-MIN(Schulden!G21,BD17+BE17)))+SUMIFS(Sonderzahlungen!$D$8:$D$67,Sonderzahlungen!$G$8:$G$67,$B17,Sonderzahlungen!$E$8:$E$67,"Gezielte Schuld",Sonderzahlungen!$F$8:$F$67,Schulden!B21)))</f>
        <v/>
      </c>
      <c r="BG17" s="24">
        <f>MAX(0,BD17+BE17-BF17)</f>
        <v/>
      </c>
      <c r="BH17" s="24">
        <f>BK16</f>
        <v/>
      </c>
      <c r="BI17" s="24">
        <f>IF(BH17&lt;=0,0,BH17*Schulden!F22/12)</f>
        <v/>
      </c>
      <c r="BJ17" s="24">
        <f>IF(BH17&lt;=0,0,MIN(BH17+BI17,MIN(Schulden!G22,BH17+BI17)+MIN(MAX(0,Strategie!$C$9+SUMIFS(Sonderzahlungen!$D$8:$D$67,Sonderzahlungen!$G$8:$G$67,$B17,Sonderzahlungen!$E$8:$E$67,"Nach Strategie")-(IF(AND(Schulden!J8&lt;Schulden!J22,D17&gt;0),MAX(0,D17+E17-MIN(Schulden!G8,D17+E17)),0)+IF(AND(Schulden!J9&lt;Schulden!J22,H17&gt;0),MAX(0,H17+I17-MIN(Schulden!G9,H17+I17)),0)+IF(AND(Schulden!J10&lt;Schulden!J22,L17&gt;0),MAX(0,L17+M17-MIN(Schulden!G10,L17+M17)),0)+IF(AND(Schulden!J11&lt;Schulden!J22,P17&gt;0),MAX(0,P17+Q17-MIN(Schulden!G11,P17+Q17)),0)+IF(AND(Schulden!J12&lt;Schulden!J22,T17&gt;0),MAX(0,T17+U17-MIN(Schulden!G12,T17+U17)),0)+IF(AND(Schulden!J13&lt;Schulden!J22,X17&gt;0),MAX(0,X17+Y17-MIN(Schulden!G13,X17+Y17)),0)+IF(AND(Schulden!J14&lt;Schulden!J22,AB17&gt;0),MAX(0,AB17+AC17-MIN(Schulden!G14,AB17+AC17)),0)+IF(AND(Schulden!J15&lt;Schulden!J22,AF17&gt;0),MAX(0,AF17+AG17-MIN(Schulden!G15,AF17+AG17)),0)+IF(AND(Schulden!J16&lt;Schulden!J22,AJ17&gt;0),MAX(0,AJ17+AK17-MIN(Schulden!G16,AJ17+AK17)),0)+IF(AND(Schulden!J17&lt;Schulden!J22,AN17&gt;0),MAX(0,AN17+AO17-MIN(Schulden!G17,AN17+AO17)),0)+IF(AND(Schulden!J18&lt;Schulden!J22,AR17&gt;0),MAX(0,AR17+AS17-MIN(Schulden!G18,AR17+AS17)),0)+IF(AND(Schulden!J19&lt;Schulden!J22,AV17&gt;0),MAX(0,AV17+AW17-MIN(Schulden!G19,AV17+AW17)),0)+IF(AND(Schulden!J20&lt;Schulden!J22,AZ17&gt;0),MAX(0,AZ17+BA17-MIN(Schulden!G20,AZ17+BA17)),0)+IF(AND(Schulden!J21&lt;Schulden!J22,BD17&gt;0),MAX(0,BD17+BE17-MIN(Schulden!G21,BD17+BE17)),0)+IF(AND(Schulden!J22&lt;Schulden!J22,BH17&gt;0),MAX(0,BH17+BI17-MIN(Schulden!G22,BH17+BI17)),0))),MAX(0,BH17+BI17-MIN(Schulden!G22,BH17+BI17)))+SUMIFS(Sonderzahlungen!$D$8:$D$67,Sonderzahlungen!$G$8:$G$67,$B17,Sonderzahlungen!$E$8:$E$67,"Gezielte Schuld",Sonderzahlungen!$F$8:$F$67,Schulden!B22)))</f>
        <v/>
      </c>
      <c r="BK17" s="24">
        <f>MAX(0,BH17+BI17-BJ17)</f>
        <v/>
      </c>
    </row>
    <row r="18">
      <c r="B18" s="23">
        <f>EDATE(B17,1)</f>
        <v/>
      </c>
      <c r="C18" s="24">
        <f>SUMIFS(Sonderzahlungen!$D$8:$D$67,Sonderzahlungen!$G$8:$G$67,B18)</f>
        <v/>
      </c>
      <c r="D18" s="24">
        <f>G17</f>
        <v/>
      </c>
      <c r="E18" s="24">
        <f>IF(D18&lt;=0,0,D18*Schulden!F8/12)</f>
        <v/>
      </c>
      <c r="F18" s="24">
        <f>IF(D18&lt;=0,0,MIN(D18+E18,MIN(Schulden!G8,D18+E18)+MIN(MAX(0,Strategie!$C$9+SUMIFS(Sonderzahlungen!$D$8:$D$67,Sonderzahlungen!$G$8:$G$67,$B18,Sonderzahlungen!$E$8:$E$67,"Nach Strategie")-(IF(AND(Schulden!J8&lt;Schulden!J8,D18&gt;0),MAX(0,D18+E18-MIN(Schulden!G8,D18+E18)),0)+IF(AND(Schulden!J9&lt;Schulden!J8,H18&gt;0),MAX(0,H18+I18-MIN(Schulden!G9,H18+I18)),0)+IF(AND(Schulden!J10&lt;Schulden!J8,L18&gt;0),MAX(0,L18+M18-MIN(Schulden!G10,L18+M18)),0)+IF(AND(Schulden!J11&lt;Schulden!J8,P18&gt;0),MAX(0,P18+Q18-MIN(Schulden!G11,P18+Q18)),0)+IF(AND(Schulden!J12&lt;Schulden!J8,T18&gt;0),MAX(0,T18+U18-MIN(Schulden!G12,T18+U18)),0)+IF(AND(Schulden!J13&lt;Schulden!J8,X18&gt;0),MAX(0,X18+Y18-MIN(Schulden!G13,X18+Y18)),0)+IF(AND(Schulden!J14&lt;Schulden!J8,AB18&gt;0),MAX(0,AB18+AC18-MIN(Schulden!G14,AB18+AC18)),0)+IF(AND(Schulden!J15&lt;Schulden!J8,AF18&gt;0),MAX(0,AF18+AG18-MIN(Schulden!G15,AF18+AG18)),0)+IF(AND(Schulden!J16&lt;Schulden!J8,AJ18&gt;0),MAX(0,AJ18+AK18-MIN(Schulden!G16,AJ18+AK18)),0)+IF(AND(Schulden!J17&lt;Schulden!J8,AN18&gt;0),MAX(0,AN18+AO18-MIN(Schulden!G17,AN18+AO18)),0)+IF(AND(Schulden!J18&lt;Schulden!J8,AR18&gt;0),MAX(0,AR18+AS18-MIN(Schulden!G18,AR18+AS18)),0)+IF(AND(Schulden!J19&lt;Schulden!J8,AV18&gt;0),MAX(0,AV18+AW18-MIN(Schulden!G19,AV18+AW18)),0)+IF(AND(Schulden!J20&lt;Schulden!J8,AZ18&gt;0),MAX(0,AZ18+BA18-MIN(Schulden!G20,AZ18+BA18)),0)+IF(AND(Schulden!J21&lt;Schulden!J8,BD18&gt;0),MAX(0,BD18+BE18-MIN(Schulden!G21,BD18+BE18)),0)+IF(AND(Schulden!J22&lt;Schulden!J8,BH18&gt;0),MAX(0,BH18+BI18-MIN(Schulden!G22,BH18+BI18)),0))),MAX(0,D18+E18-MIN(Schulden!G8,D18+E18)))+SUMIFS(Sonderzahlungen!$D$8:$D$67,Sonderzahlungen!$G$8:$G$67,$B18,Sonderzahlungen!$E$8:$E$67,"Gezielte Schuld",Sonderzahlungen!$F$8:$F$67,Schulden!B8)))</f>
        <v/>
      </c>
      <c r="G18" s="24">
        <f>MAX(0,D18+E18-F18)</f>
        <v/>
      </c>
      <c r="H18" s="24">
        <f>K17</f>
        <v/>
      </c>
      <c r="I18" s="24">
        <f>IF(H18&lt;=0,0,H18*Schulden!F9/12)</f>
        <v/>
      </c>
      <c r="J18" s="24">
        <f>IF(H18&lt;=0,0,MIN(H18+I18,MIN(Schulden!G9,H18+I18)+MIN(MAX(0,Strategie!$C$9+SUMIFS(Sonderzahlungen!$D$8:$D$67,Sonderzahlungen!$G$8:$G$67,$B18,Sonderzahlungen!$E$8:$E$67,"Nach Strategie")-(IF(AND(Schulden!J8&lt;Schulden!J9,D18&gt;0),MAX(0,D18+E18-MIN(Schulden!G8,D18+E18)),0)+IF(AND(Schulden!J9&lt;Schulden!J9,H18&gt;0),MAX(0,H18+I18-MIN(Schulden!G9,H18+I18)),0)+IF(AND(Schulden!J10&lt;Schulden!J9,L18&gt;0),MAX(0,L18+M18-MIN(Schulden!G10,L18+M18)),0)+IF(AND(Schulden!J11&lt;Schulden!J9,P18&gt;0),MAX(0,P18+Q18-MIN(Schulden!G11,P18+Q18)),0)+IF(AND(Schulden!J12&lt;Schulden!J9,T18&gt;0),MAX(0,T18+U18-MIN(Schulden!G12,T18+U18)),0)+IF(AND(Schulden!J13&lt;Schulden!J9,X18&gt;0),MAX(0,X18+Y18-MIN(Schulden!G13,X18+Y18)),0)+IF(AND(Schulden!J14&lt;Schulden!J9,AB18&gt;0),MAX(0,AB18+AC18-MIN(Schulden!G14,AB18+AC18)),0)+IF(AND(Schulden!J15&lt;Schulden!J9,AF18&gt;0),MAX(0,AF18+AG18-MIN(Schulden!G15,AF18+AG18)),0)+IF(AND(Schulden!J16&lt;Schulden!J9,AJ18&gt;0),MAX(0,AJ18+AK18-MIN(Schulden!G16,AJ18+AK18)),0)+IF(AND(Schulden!J17&lt;Schulden!J9,AN18&gt;0),MAX(0,AN18+AO18-MIN(Schulden!G17,AN18+AO18)),0)+IF(AND(Schulden!J18&lt;Schulden!J9,AR18&gt;0),MAX(0,AR18+AS18-MIN(Schulden!G18,AR18+AS18)),0)+IF(AND(Schulden!J19&lt;Schulden!J9,AV18&gt;0),MAX(0,AV18+AW18-MIN(Schulden!G19,AV18+AW18)),0)+IF(AND(Schulden!J20&lt;Schulden!J9,AZ18&gt;0),MAX(0,AZ18+BA18-MIN(Schulden!G20,AZ18+BA18)),0)+IF(AND(Schulden!J21&lt;Schulden!J9,BD18&gt;0),MAX(0,BD18+BE18-MIN(Schulden!G21,BD18+BE18)),0)+IF(AND(Schulden!J22&lt;Schulden!J9,BH18&gt;0),MAX(0,BH18+BI18-MIN(Schulden!G22,BH18+BI18)),0))),MAX(0,H18+I18-MIN(Schulden!G9,H18+I18)))+SUMIFS(Sonderzahlungen!$D$8:$D$67,Sonderzahlungen!$G$8:$G$67,$B18,Sonderzahlungen!$E$8:$E$67,"Gezielte Schuld",Sonderzahlungen!$F$8:$F$67,Schulden!B9)))</f>
        <v/>
      </c>
      <c r="K18" s="24">
        <f>MAX(0,H18+I18-J18)</f>
        <v/>
      </c>
      <c r="L18" s="24">
        <f>O17</f>
        <v/>
      </c>
      <c r="M18" s="24">
        <f>IF(L18&lt;=0,0,L18*Schulden!F10/12)</f>
        <v/>
      </c>
      <c r="N18" s="24">
        <f>IF(L18&lt;=0,0,MIN(L18+M18,MIN(Schulden!G10,L18+M18)+MIN(MAX(0,Strategie!$C$9+SUMIFS(Sonderzahlungen!$D$8:$D$67,Sonderzahlungen!$G$8:$G$67,$B18,Sonderzahlungen!$E$8:$E$67,"Nach Strategie")-(IF(AND(Schulden!J8&lt;Schulden!J10,D18&gt;0),MAX(0,D18+E18-MIN(Schulden!G8,D18+E18)),0)+IF(AND(Schulden!J9&lt;Schulden!J10,H18&gt;0),MAX(0,H18+I18-MIN(Schulden!G9,H18+I18)),0)+IF(AND(Schulden!J10&lt;Schulden!J10,L18&gt;0),MAX(0,L18+M18-MIN(Schulden!G10,L18+M18)),0)+IF(AND(Schulden!J11&lt;Schulden!J10,P18&gt;0),MAX(0,P18+Q18-MIN(Schulden!G11,P18+Q18)),0)+IF(AND(Schulden!J12&lt;Schulden!J10,T18&gt;0),MAX(0,T18+U18-MIN(Schulden!G12,T18+U18)),0)+IF(AND(Schulden!J13&lt;Schulden!J10,X18&gt;0),MAX(0,X18+Y18-MIN(Schulden!G13,X18+Y18)),0)+IF(AND(Schulden!J14&lt;Schulden!J10,AB18&gt;0),MAX(0,AB18+AC18-MIN(Schulden!G14,AB18+AC18)),0)+IF(AND(Schulden!J15&lt;Schulden!J10,AF18&gt;0),MAX(0,AF18+AG18-MIN(Schulden!G15,AF18+AG18)),0)+IF(AND(Schulden!J16&lt;Schulden!J10,AJ18&gt;0),MAX(0,AJ18+AK18-MIN(Schulden!G16,AJ18+AK18)),0)+IF(AND(Schulden!J17&lt;Schulden!J10,AN18&gt;0),MAX(0,AN18+AO18-MIN(Schulden!G17,AN18+AO18)),0)+IF(AND(Schulden!J18&lt;Schulden!J10,AR18&gt;0),MAX(0,AR18+AS18-MIN(Schulden!G18,AR18+AS18)),0)+IF(AND(Schulden!J19&lt;Schulden!J10,AV18&gt;0),MAX(0,AV18+AW18-MIN(Schulden!G19,AV18+AW18)),0)+IF(AND(Schulden!J20&lt;Schulden!J10,AZ18&gt;0),MAX(0,AZ18+BA18-MIN(Schulden!G20,AZ18+BA18)),0)+IF(AND(Schulden!J21&lt;Schulden!J10,BD18&gt;0),MAX(0,BD18+BE18-MIN(Schulden!G21,BD18+BE18)),0)+IF(AND(Schulden!J22&lt;Schulden!J10,BH18&gt;0),MAX(0,BH18+BI18-MIN(Schulden!G22,BH18+BI18)),0))),MAX(0,L18+M18-MIN(Schulden!G10,L18+M18)))+SUMIFS(Sonderzahlungen!$D$8:$D$67,Sonderzahlungen!$G$8:$G$67,$B18,Sonderzahlungen!$E$8:$E$67,"Gezielte Schuld",Sonderzahlungen!$F$8:$F$67,Schulden!B10)))</f>
        <v/>
      </c>
      <c r="O18" s="24">
        <f>MAX(0,L18+M18-N18)</f>
        <v/>
      </c>
      <c r="P18" s="24">
        <f>S17</f>
        <v/>
      </c>
      <c r="Q18" s="24">
        <f>IF(P18&lt;=0,0,P18*Schulden!F11/12)</f>
        <v/>
      </c>
      <c r="R18" s="24">
        <f>IF(P18&lt;=0,0,MIN(P18+Q18,MIN(Schulden!G11,P18+Q18)+MIN(MAX(0,Strategie!$C$9+SUMIFS(Sonderzahlungen!$D$8:$D$67,Sonderzahlungen!$G$8:$G$67,$B18,Sonderzahlungen!$E$8:$E$67,"Nach Strategie")-(IF(AND(Schulden!J8&lt;Schulden!J11,D18&gt;0),MAX(0,D18+E18-MIN(Schulden!G8,D18+E18)),0)+IF(AND(Schulden!J9&lt;Schulden!J11,H18&gt;0),MAX(0,H18+I18-MIN(Schulden!G9,H18+I18)),0)+IF(AND(Schulden!J10&lt;Schulden!J11,L18&gt;0),MAX(0,L18+M18-MIN(Schulden!G10,L18+M18)),0)+IF(AND(Schulden!J11&lt;Schulden!J11,P18&gt;0),MAX(0,P18+Q18-MIN(Schulden!G11,P18+Q18)),0)+IF(AND(Schulden!J12&lt;Schulden!J11,T18&gt;0),MAX(0,T18+U18-MIN(Schulden!G12,T18+U18)),0)+IF(AND(Schulden!J13&lt;Schulden!J11,X18&gt;0),MAX(0,X18+Y18-MIN(Schulden!G13,X18+Y18)),0)+IF(AND(Schulden!J14&lt;Schulden!J11,AB18&gt;0),MAX(0,AB18+AC18-MIN(Schulden!G14,AB18+AC18)),0)+IF(AND(Schulden!J15&lt;Schulden!J11,AF18&gt;0),MAX(0,AF18+AG18-MIN(Schulden!G15,AF18+AG18)),0)+IF(AND(Schulden!J16&lt;Schulden!J11,AJ18&gt;0),MAX(0,AJ18+AK18-MIN(Schulden!G16,AJ18+AK18)),0)+IF(AND(Schulden!J17&lt;Schulden!J11,AN18&gt;0),MAX(0,AN18+AO18-MIN(Schulden!G17,AN18+AO18)),0)+IF(AND(Schulden!J18&lt;Schulden!J11,AR18&gt;0),MAX(0,AR18+AS18-MIN(Schulden!G18,AR18+AS18)),0)+IF(AND(Schulden!J19&lt;Schulden!J11,AV18&gt;0),MAX(0,AV18+AW18-MIN(Schulden!G19,AV18+AW18)),0)+IF(AND(Schulden!J20&lt;Schulden!J11,AZ18&gt;0),MAX(0,AZ18+BA18-MIN(Schulden!G20,AZ18+BA18)),0)+IF(AND(Schulden!J21&lt;Schulden!J11,BD18&gt;0),MAX(0,BD18+BE18-MIN(Schulden!G21,BD18+BE18)),0)+IF(AND(Schulden!J22&lt;Schulden!J11,BH18&gt;0),MAX(0,BH18+BI18-MIN(Schulden!G22,BH18+BI18)),0))),MAX(0,P18+Q18-MIN(Schulden!G11,P18+Q18)))+SUMIFS(Sonderzahlungen!$D$8:$D$67,Sonderzahlungen!$G$8:$G$67,$B18,Sonderzahlungen!$E$8:$E$67,"Gezielte Schuld",Sonderzahlungen!$F$8:$F$67,Schulden!B11)))</f>
        <v/>
      </c>
      <c r="S18" s="24">
        <f>MAX(0,P18+Q18-R18)</f>
        <v/>
      </c>
      <c r="T18" s="24">
        <f>W17</f>
        <v/>
      </c>
      <c r="U18" s="24">
        <f>IF(T18&lt;=0,0,T18*Schulden!F12/12)</f>
        <v/>
      </c>
      <c r="V18" s="24">
        <f>IF(T18&lt;=0,0,MIN(T18+U18,MIN(Schulden!G12,T18+U18)+MIN(MAX(0,Strategie!$C$9+SUMIFS(Sonderzahlungen!$D$8:$D$67,Sonderzahlungen!$G$8:$G$67,$B18,Sonderzahlungen!$E$8:$E$67,"Nach Strategie")-(IF(AND(Schulden!J8&lt;Schulden!J12,D18&gt;0),MAX(0,D18+E18-MIN(Schulden!G8,D18+E18)),0)+IF(AND(Schulden!J9&lt;Schulden!J12,H18&gt;0),MAX(0,H18+I18-MIN(Schulden!G9,H18+I18)),0)+IF(AND(Schulden!J10&lt;Schulden!J12,L18&gt;0),MAX(0,L18+M18-MIN(Schulden!G10,L18+M18)),0)+IF(AND(Schulden!J11&lt;Schulden!J12,P18&gt;0),MAX(0,P18+Q18-MIN(Schulden!G11,P18+Q18)),0)+IF(AND(Schulden!J12&lt;Schulden!J12,T18&gt;0),MAX(0,T18+U18-MIN(Schulden!G12,T18+U18)),0)+IF(AND(Schulden!J13&lt;Schulden!J12,X18&gt;0),MAX(0,X18+Y18-MIN(Schulden!G13,X18+Y18)),0)+IF(AND(Schulden!J14&lt;Schulden!J12,AB18&gt;0),MAX(0,AB18+AC18-MIN(Schulden!G14,AB18+AC18)),0)+IF(AND(Schulden!J15&lt;Schulden!J12,AF18&gt;0),MAX(0,AF18+AG18-MIN(Schulden!G15,AF18+AG18)),0)+IF(AND(Schulden!J16&lt;Schulden!J12,AJ18&gt;0),MAX(0,AJ18+AK18-MIN(Schulden!G16,AJ18+AK18)),0)+IF(AND(Schulden!J17&lt;Schulden!J12,AN18&gt;0),MAX(0,AN18+AO18-MIN(Schulden!G17,AN18+AO18)),0)+IF(AND(Schulden!J18&lt;Schulden!J12,AR18&gt;0),MAX(0,AR18+AS18-MIN(Schulden!G18,AR18+AS18)),0)+IF(AND(Schulden!J19&lt;Schulden!J12,AV18&gt;0),MAX(0,AV18+AW18-MIN(Schulden!G19,AV18+AW18)),0)+IF(AND(Schulden!J20&lt;Schulden!J12,AZ18&gt;0),MAX(0,AZ18+BA18-MIN(Schulden!G20,AZ18+BA18)),0)+IF(AND(Schulden!J21&lt;Schulden!J12,BD18&gt;0),MAX(0,BD18+BE18-MIN(Schulden!G21,BD18+BE18)),0)+IF(AND(Schulden!J22&lt;Schulden!J12,BH18&gt;0),MAX(0,BH18+BI18-MIN(Schulden!G22,BH18+BI18)),0))),MAX(0,T18+U18-MIN(Schulden!G12,T18+U18)))+SUMIFS(Sonderzahlungen!$D$8:$D$67,Sonderzahlungen!$G$8:$G$67,$B18,Sonderzahlungen!$E$8:$E$67,"Gezielte Schuld",Sonderzahlungen!$F$8:$F$67,Schulden!B12)))</f>
        <v/>
      </c>
      <c r="W18" s="24">
        <f>MAX(0,T18+U18-V18)</f>
        <v/>
      </c>
      <c r="X18" s="24">
        <f>AA17</f>
        <v/>
      </c>
      <c r="Y18" s="24">
        <f>IF(X18&lt;=0,0,X18*Schulden!F13/12)</f>
        <v/>
      </c>
      <c r="Z18" s="24">
        <f>IF(X18&lt;=0,0,MIN(X18+Y18,MIN(Schulden!G13,X18+Y18)+MIN(MAX(0,Strategie!$C$9+SUMIFS(Sonderzahlungen!$D$8:$D$67,Sonderzahlungen!$G$8:$G$67,$B18,Sonderzahlungen!$E$8:$E$67,"Nach Strategie")-(IF(AND(Schulden!J8&lt;Schulden!J13,D18&gt;0),MAX(0,D18+E18-MIN(Schulden!G8,D18+E18)),0)+IF(AND(Schulden!J9&lt;Schulden!J13,H18&gt;0),MAX(0,H18+I18-MIN(Schulden!G9,H18+I18)),0)+IF(AND(Schulden!J10&lt;Schulden!J13,L18&gt;0),MAX(0,L18+M18-MIN(Schulden!G10,L18+M18)),0)+IF(AND(Schulden!J11&lt;Schulden!J13,P18&gt;0),MAX(0,P18+Q18-MIN(Schulden!G11,P18+Q18)),0)+IF(AND(Schulden!J12&lt;Schulden!J13,T18&gt;0),MAX(0,T18+U18-MIN(Schulden!G12,T18+U18)),0)+IF(AND(Schulden!J13&lt;Schulden!J13,X18&gt;0),MAX(0,X18+Y18-MIN(Schulden!G13,X18+Y18)),0)+IF(AND(Schulden!J14&lt;Schulden!J13,AB18&gt;0),MAX(0,AB18+AC18-MIN(Schulden!G14,AB18+AC18)),0)+IF(AND(Schulden!J15&lt;Schulden!J13,AF18&gt;0),MAX(0,AF18+AG18-MIN(Schulden!G15,AF18+AG18)),0)+IF(AND(Schulden!J16&lt;Schulden!J13,AJ18&gt;0),MAX(0,AJ18+AK18-MIN(Schulden!G16,AJ18+AK18)),0)+IF(AND(Schulden!J17&lt;Schulden!J13,AN18&gt;0),MAX(0,AN18+AO18-MIN(Schulden!G17,AN18+AO18)),0)+IF(AND(Schulden!J18&lt;Schulden!J13,AR18&gt;0),MAX(0,AR18+AS18-MIN(Schulden!G18,AR18+AS18)),0)+IF(AND(Schulden!J19&lt;Schulden!J13,AV18&gt;0),MAX(0,AV18+AW18-MIN(Schulden!G19,AV18+AW18)),0)+IF(AND(Schulden!J20&lt;Schulden!J13,AZ18&gt;0),MAX(0,AZ18+BA18-MIN(Schulden!G20,AZ18+BA18)),0)+IF(AND(Schulden!J21&lt;Schulden!J13,BD18&gt;0),MAX(0,BD18+BE18-MIN(Schulden!G21,BD18+BE18)),0)+IF(AND(Schulden!J22&lt;Schulden!J13,BH18&gt;0),MAX(0,BH18+BI18-MIN(Schulden!G22,BH18+BI18)),0))),MAX(0,X18+Y18-MIN(Schulden!G13,X18+Y18)))+SUMIFS(Sonderzahlungen!$D$8:$D$67,Sonderzahlungen!$G$8:$G$67,$B18,Sonderzahlungen!$E$8:$E$67,"Gezielte Schuld",Sonderzahlungen!$F$8:$F$67,Schulden!B13)))</f>
        <v/>
      </c>
      <c r="AA18" s="24">
        <f>MAX(0,X18+Y18-Z18)</f>
        <v/>
      </c>
      <c r="AB18" s="24">
        <f>AE17</f>
        <v/>
      </c>
      <c r="AC18" s="24">
        <f>IF(AB18&lt;=0,0,AB18*Schulden!F14/12)</f>
        <v/>
      </c>
      <c r="AD18" s="24">
        <f>IF(AB18&lt;=0,0,MIN(AB18+AC18,MIN(Schulden!G14,AB18+AC18)+MIN(MAX(0,Strategie!$C$9+SUMIFS(Sonderzahlungen!$D$8:$D$67,Sonderzahlungen!$G$8:$G$67,$B18,Sonderzahlungen!$E$8:$E$67,"Nach Strategie")-(IF(AND(Schulden!J8&lt;Schulden!J14,D18&gt;0),MAX(0,D18+E18-MIN(Schulden!G8,D18+E18)),0)+IF(AND(Schulden!J9&lt;Schulden!J14,H18&gt;0),MAX(0,H18+I18-MIN(Schulden!G9,H18+I18)),0)+IF(AND(Schulden!J10&lt;Schulden!J14,L18&gt;0),MAX(0,L18+M18-MIN(Schulden!G10,L18+M18)),0)+IF(AND(Schulden!J11&lt;Schulden!J14,P18&gt;0),MAX(0,P18+Q18-MIN(Schulden!G11,P18+Q18)),0)+IF(AND(Schulden!J12&lt;Schulden!J14,T18&gt;0),MAX(0,T18+U18-MIN(Schulden!G12,T18+U18)),0)+IF(AND(Schulden!J13&lt;Schulden!J14,X18&gt;0),MAX(0,X18+Y18-MIN(Schulden!G13,X18+Y18)),0)+IF(AND(Schulden!J14&lt;Schulden!J14,AB18&gt;0),MAX(0,AB18+AC18-MIN(Schulden!G14,AB18+AC18)),0)+IF(AND(Schulden!J15&lt;Schulden!J14,AF18&gt;0),MAX(0,AF18+AG18-MIN(Schulden!G15,AF18+AG18)),0)+IF(AND(Schulden!J16&lt;Schulden!J14,AJ18&gt;0),MAX(0,AJ18+AK18-MIN(Schulden!G16,AJ18+AK18)),0)+IF(AND(Schulden!J17&lt;Schulden!J14,AN18&gt;0),MAX(0,AN18+AO18-MIN(Schulden!G17,AN18+AO18)),0)+IF(AND(Schulden!J18&lt;Schulden!J14,AR18&gt;0),MAX(0,AR18+AS18-MIN(Schulden!G18,AR18+AS18)),0)+IF(AND(Schulden!J19&lt;Schulden!J14,AV18&gt;0),MAX(0,AV18+AW18-MIN(Schulden!G19,AV18+AW18)),0)+IF(AND(Schulden!J20&lt;Schulden!J14,AZ18&gt;0),MAX(0,AZ18+BA18-MIN(Schulden!G20,AZ18+BA18)),0)+IF(AND(Schulden!J21&lt;Schulden!J14,BD18&gt;0),MAX(0,BD18+BE18-MIN(Schulden!G21,BD18+BE18)),0)+IF(AND(Schulden!J22&lt;Schulden!J14,BH18&gt;0),MAX(0,BH18+BI18-MIN(Schulden!G22,BH18+BI18)),0))),MAX(0,AB18+AC18-MIN(Schulden!G14,AB18+AC18)))+SUMIFS(Sonderzahlungen!$D$8:$D$67,Sonderzahlungen!$G$8:$G$67,$B18,Sonderzahlungen!$E$8:$E$67,"Gezielte Schuld",Sonderzahlungen!$F$8:$F$67,Schulden!B14)))</f>
        <v/>
      </c>
      <c r="AE18" s="24">
        <f>MAX(0,AB18+AC18-AD18)</f>
        <v/>
      </c>
      <c r="AF18" s="24">
        <f>AI17</f>
        <v/>
      </c>
      <c r="AG18" s="24">
        <f>IF(AF18&lt;=0,0,AF18*Schulden!F15/12)</f>
        <v/>
      </c>
      <c r="AH18" s="24">
        <f>IF(AF18&lt;=0,0,MIN(AF18+AG18,MIN(Schulden!G15,AF18+AG18)+MIN(MAX(0,Strategie!$C$9+SUMIFS(Sonderzahlungen!$D$8:$D$67,Sonderzahlungen!$G$8:$G$67,$B18,Sonderzahlungen!$E$8:$E$67,"Nach Strategie")-(IF(AND(Schulden!J8&lt;Schulden!J15,D18&gt;0),MAX(0,D18+E18-MIN(Schulden!G8,D18+E18)),0)+IF(AND(Schulden!J9&lt;Schulden!J15,H18&gt;0),MAX(0,H18+I18-MIN(Schulden!G9,H18+I18)),0)+IF(AND(Schulden!J10&lt;Schulden!J15,L18&gt;0),MAX(0,L18+M18-MIN(Schulden!G10,L18+M18)),0)+IF(AND(Schulden!J11&lt;Schulden!J15,P18&gt;0),MAX(0,P18+Q18-MIN(Schulden!G11,P18+Q18)),0)+IF(AND(Schulden!J12&lt;Schulden!J15,T18&gt;0),MAX(0,T18+U18-MIN(Schulden!G12,T18+U18)),0)+IF(AND(Schulden!J13&lt;Schulden!J15,X18&gt;0),MAX(0,X18+Y18-MIN(Schulden!G13,X18+Y18)),0)+IF(AND(Schulden!J14&lt;Schulden!J15,AB18&gt;0),MAX(0,AB18+AC18-MIN(Schulden!G14,AB18+AC18)),0)+IF(AND(Schulden!J15&lt;Schulden!J15,AF18&gt;0),MAX(0,AF18+AG18-MIN(Schulden!G15,AF18+AG18)),0)+IF(AND(Schulden!J16&lt;Schulden!J15,AJ18&gt;0),MAX(0,AJ18+AK18-MIN(Schulden!G16,AJ18+AK18)),0)+IF(AND(Schulden!J17&lt;Schulden!J15,AN18&gt;0),MAX(0,AN18+AO18-MIN(Schulden!G17,AN18+AO18)),0)+IF(AND(Schulden!J18&lt;Schulden!J15,AR18&gt;0),MAX(0,AR18+AS18-MIN(Schulden!G18,AR18+AS18)),0)+IF(AND(Schulden!J19&lt;Schulden!J15,AV18&gt;0),MAX(0,AV18+AW18-MIN(Schulden!G19,AV18+AW18)),0)+IF(AND(Schulden!J20&lt;Schulden!J15,AZ18&gt;0),MAX(0,AZ18+BA18-MIN(Schulden!G20,AZ18+BA18)),0)+IF(AND(Schulden!J21&lt;Schulden!J15,BD18&gt;0),MAX(0,BD18+BE18-MIN(Schulden!G21,BD18+BE18)),0)+IF(AND(Schulden!J22&lt;Schulden!J15,BH18&gt;0),MAX(0,BH18+BI18-MIN(Schulden!G22,BH18+BI18)),0))),MAX(0,AF18+AG18-MIN(Schulden!G15,AF18+AG18)))+SUMIFS(Sonderzahlungen!$D$8:$D$67,Sonderzahlungen!$G$8:$G$67,$B18,Sonderzahlungen!$E$8:$E$67,"Gezielte Schuld",Sonderzahlungen!$F$8:$F$67,Schulden!B15)))</f>
        <v/>
      </c>
      <c r="AI18" s="24">
        <f>MAX(0,AF18+AG18-AH18)</f>
        <v/>
      </c>
      <c r="AJ18" s="24">
        <f>AM17</f>
        <v/>
      </c>
      <c r="AK18" s="24">
        <f>IF(AJ18&lt;=0,0,AJ18*Schulden!F16/12)</f>
        <v/>
      </c>
      <c r="AL18" s="24">
        <f>IF(AJ18&lt;=0,0,MIN(AJ18+AK18,MIN(Schulden!G16,AJ18+AK18)+MIN(MAX(0,Strategie!$C$9+SUMIFS(Sonderzahlungen!$D$8:$D$67,Sonderzahlungen!$G$8:$G$67,$B18,Sonderzahlungen!$E$8:$E$67,"Nach Strategie")-(IF(AND(Schulden!J8&lt;Schulden!J16,D18&gt;0),MAX(0,D18+E18-MIN(Schulden!G8,D18+E18)),0)+IF(AND(Schulden!J9&lt;Schulden!J16,H18&gt;0),MAX(0,H18+I18-MIN(Schulden!G9,H18+I18)),0)+IF(AND(Schulden!J10&lt;Schulden!J16,L18&gt;0),MAX(0,L18+M18-MIN(Schulden!G10,L18+M18)),0)+IF(AND(Schulden!J11&lt;Schulden!J16,P18&gt;0),MAX(0,P18+Q18-MIN(Schulden!G11,P18+Q18)),0)+IF(AND(Schulden!J12&lt;Schulden!J16,T18&gt;0),MAX(0,T18+U18-MIN(Schulden!G12,T18+U18)),0)+IF(AND(Schulden!J13&lt;Schulden!J16,X18&gt;0),MAX(0,X18+Y18-MIN(Schulden!G13,X18+Y18)),0)+IF(AND(Schulden!J14&lt;Schulden!J16,AB18&gt;0),MAX(0,AB18+AC18-MIN(Schulden!G14,AB18+AC18)),0)+IF(AND(Schulden!J15&lt;Schulden!J16,AF18&gt;0),MAX(0,AF18+AG18-MIN(Schulden!G15,AF18+AG18)),0)+IF(AND(Schulden!J16&lt;Schulden!J16,AJ18&gt;0),MAX(0,AJ18+AK18-MIN(Schulden!G16,AJ18+AK18)),0)+IF(AND(Schulden!J17&lt;Schulden!J16,AN18&gt;0),MAX(0,AN18+AO18-MIN(Schulden!G17,AN18+AO18)),0)+IF(AND(Schulden!J18&lt;Schulden!J16,AR18&gt;0),MAX(0,AR18+AS18-MIN(Schulden!G18,AR18+AS18)),0)+IF(AND(Schulden!J19&lt;Schulden!J16,AV18&gt;0),MAX(0,AV18+AW18-MIN(Schulden!G19,AV18+AW18)),0)+IF(AND(Schulden!J20&lt;Schulden!J16,AZ18&gt;0),MAX(0,AZ18+BA18-MIN(Schulden!G20,AZ18+BA18)),0)+IF(AND(Schulden!J21&lt;Schulden!J16,BD18&gt;0),MAX(0,BD18+BE18-MIN(Schulden!G21,BD18+BE18)),0)+IF(AND(Schulden!J22&lt;Schulden!J16,BH18&gt;0),MAX(0,BH18+BI18-MIN(Schulden!G22,BH18+BI18)),0))),MAX(0,AJ18+AK18-MIN(Schulden!G16,AJ18+AK18)))+SUMIFS(Sonderzahlungen!$D$8:$D$67,Sonderzahlungen!$G$8:$G$67,$B18,Sonderzahlungen!$E$8:$E$67,"Gezielte Schuld",Sonderzahlungen!$F$8:$F$67,Schulden!B16)))</f>
        <v/>
      </c>
      <c r="AM18" s="24">
        <f>MAX(0,AJ18+AK18-AL18)</f>
        <v/>
      </c>
      <c r="AN18" s="24">
        <f>AQ17</f>
        <v/>
      </c>
      <c r="AO18" s="24">
        <f>IF(AN18&lt;=0,0,AN18*Schulden!F17/12)</f>
        <v/>
      </c>
      <c r="AP18" s="24">
        <f>IF(AN18&lt;=0,0,MIN(AN18+AO18,MIN(Schulden!G17,AN18+AO18)+MIN(MAX(0,Strategie!$C$9+SUMIFS(Sonderzahlungen!$D$8:$D$67,Sonderzahlungen!$G$8:$G$67,$B18,Sonderzahlungen!$E$8:$E$67,"Nach Strategie")-(IF(AND(Schulden!J8&lt;Schulden!J17,D18&gt;0),MAX(0,D18+E18-MIN(Schulden!G8,D18+E18)),0)+IF(AND(Schulden!J9&lt;Schulden!J17,H18&gt;0),MAX(0,H18+I18-MIN(Schulden!G9,H18+I18)),0)+IF(AND(Schulden!J10&lt;Schulden!J17,L18&gt;0),MAX(0,L18+M18-MIN(Schulden!G10,L18+M18)),0)+IF(AND(Schulden!J11&lt;Schulden!J17,P18&gt;0),MAX(0,P18+Q18-MIN(Schulden!G11,P18+Q18)),0)+IF(AND(Schulden!J12&lt;Schulden!J17,T18&gt;0),MAX(0,T18+U18-MIN(Schulden!G12,T18+U18)),0)+IF(AND(Schulden!J13&lt;Schulden!J17,X18&gt;0),MAX(0,X18+Y18-MIN(Schulden!G13,X18+Y18)),0)+IF(AND(Schulden!J14&lt;Schulden!J17,AB18&gt;0),MAX(0,AB18+AC18-MIN(Schulden!G14,AB18+AC18)),0)+IF(AND(Schulden!J15&lt;Schulden!J17,AF18&gt;0),MAX(0,AF18+AG18-MIN(Schulden!G15,AF18+AG18)),0)+IF(AND(Schulden!J16&lt;Schulden!J17,AJ18&gt;0),MAX(0,AJ18+AK18-MIN(Schulden!G16,AJ18+AK18)),0)+IF(AND(Schulden!J17&lt;Schulden!J17,AN18&gt;0),MAX(0,AN18+AO18-MIN(Schulden!G17,AN18+AO18)),0)+IF(AND(Schulden!J18&lt;Schulden!J17,AR18&gt;0),MAX(0,AR18+AS18-MIN(Schulden!G18,AR18+AS18)),0)+IF(AND(Schulden!J19&lt;Schulden!J17,AV18&gt;0),MAX(0,AV18+AW18-MIN(Schulden!G19,AV18+AW18)),0)+IF(AND(Schulden!J20&lt;Schulden!J17,AZ18&gt;0),MAX(0,AZ18+BA18-MIN(Schulden!G20,AZ18+BA18)),0)+IF(AND(Schulden!J21&lt;Schulden!J17,BD18&gt;0),MAX(0,BD18+BE18-MIN(Schulden!G21,BD18+BE18)),0)+IF(AND(Schulden!J22&lt;Schulden!J17,BH18&gt;0),MAX(0,BH18+BI18-MIN(Schulden!G22,BH18+BI18)),0))),MAX(0,AN18+AO18-MIN(Schulden!G17,AN18+AO18)))+SUMIFS(Sonderzahlungen!$D$8:$D$67,Sonderzahlungen!$G$8:$G$67,$B18,Sonderzahlungen!$E$8:$E$67,"Gezielte Schuld",Sonderzahlungen!$F$8:$F$67,Schulden!B17)))</f>
        <v/>
      </c>
      <c r="AQ18" s="24">
        <f>MAX(0,AN18+AO18-AP18)</f>
        <v/>
      </c>
      <c r="AR18" s="24">
        <f>AU17</f>
        <v/>
      </c>
      <c r="AS18" s="24">
        <f>IF(AR18&lt;=0,0,AR18*Schulden!F18/12)</f>
        <v/>
      </c>
      <c r="AT18" s="24">
        <f>IF(AR18&lt;=0,0,MIN(AR18+AS18,MIN(Schulden!G18,AR18+AS18)+MIN(MAX(0,Strategie!$C$9+SUMIFS(Sonderzahlungen!$D$8:$D$67,Sonderzahlungen!$G$8:$G$67,$B18,Sonderzahlungen!$E$8:$E$67,"Nach Strategie")-(IF(AND(Schulden!J8&lt;Schulden!J18,D18&gt;0),MAX(0,D18+E18-MIN(Schulden!G8,D18+E18)),0)+IF(AND(Schulden!J9&lt;Schulden!J18,H18&gt;0),MAX(0,H18+I18-MIN(Schulden!G9,H18+I18)),0)+IF(AND(Schulden!J10&lt;Schulden!J18,L18&gt;0),MAX(0,L18+M18-MIN(Schulden!G10,L18+M18)),0)+IF(AND(Schulden!J11&lt;Schulden!J18,P18&gt;0),MAX(0,P18+Q18-MIN(Schulden!G11,P18+Q18)),0)+IF(AND(Schulden!J12&lt;Schulden!J18,T18&gt;0),MAX(0,T18+U18-MIN(Schulden!G12,T18+U18)),0)+IF(AND(Schulden!J13&lt;Schulden!J18,X18&gt;0),MAX(0,X18+Y18-MIN(Schulden!G13,X18+Y18)),0)+IF(AND(Schulden!J14&lt;Schulden!J18,AB18&gt;0),MAX(0,AB18+AC18-MIN(Schulden!G14,AB18+AC18)),0)+IF(AND(Schulden!J15&lt;Schulden!J18,AF18&gt;0),MAX(0,AF18+AG18-MIN(Schulden!G15,AF18+AG18)),0)+IF(AND(Schulden!J16&lt;Schulden!J18,AJ18&gt;0),MAX(0,AJ18+AK18-MIN(Schulden!G16,AJ18+AK18)),0)+IF(AND(Schulden!J17&lt;Schulden!J18,AN18&gt;0),MAX(0,AN18+AO18-MIN(Schulden!G17,AN18+AO18)),0)+IF(AND(Schulden!J18&lt;Schulden!J18,AR18&gt;0),MAX(0,AR18+AS18-MIN(Schulden!G18,AR18+AS18)),0)+IF(AND(Schulden!J19&lt;Schulden!J18,AV18&gt;0),MAX(0,AV18+AW18-MIN(Schulden!G19,AV18+AW18)),0)+IF(AND(Schulden!J20&lt;Schulden!J18,AZ18&gt;0),MAX(0,AZ18+BA18-MIN(Schulden!G20,AZ18+BA18)),0)+IF(AND(Schulden!J21&lt;Schulden!J18,BD18&gt;0),MAX(0,BD18+BE18-MIN(Schulden!G21,BD18+BE18)),0)+IF(AND(Schulden!J22&lt;Schulden!J18,BH18&gt;0),MAX(0,BH18+BI18-MIN(Schulden!G22,BH18+BI18)),0))),MAX(0,AR18+AS18-MIN(Schulden!G18,AR18+AS18)))+SUMIFS(Sonderzahlungen!$D$8:$D$67,Sonderzahlungen!$G$8:$G$67,$B18,Sonderzahlungen!$E$8:$E$67,"Gezielte Schuld",Sonderzahlungen!$F$8:$F$67,Schulden!B18)))</f>
        <v/>
      </c>
      <c r="AU18" s="24">
        <f>MAX(0,AR18+AS18-AT18)</f>
        <v/>
      </c>
      <c r="AV18" s="24">
        <f>AY17</f>
        <v/>
      </c>
      <c r="AW18" s="24">
        <f>IF(AV18&lt;=0,0,AV18*Schulden!F19/12)</f>
        <v/>
      </c>
      <c r="AX18" s="24">
        <f>IF(AV18&lt;=0,0,MIN(AV18+AW18,MIN(Schulden!G19,AV18+AW18)+MIN(MAX(0,Strategie!$C$9+SUMIFS(Sonderzahlungen!$D$8:$D$67,Sonderzahlungen!$G$8:$G$67,$B18,Sonderzahlungen!$E$8:$E$67,"Nach Strategie")-(IF(AND(Schulden!J8&lt;Schulden!J19,D18&gt;0),MAX(0,D18+E18-MIN(Schulden!G8,D18+E18)),0)+IF(AND(Schulden!J9&lt;Schulden!J19,H18&gt;0),MAX(0,H18+I18-MIN(Schulden!G9,H18+I18)),0)+IF(AND(Schulden!J10&lt;Schulden!J19,L18&gt;0),MAX(0,L18+M18-MIN(Schulden!G10,L18+M18)),0)+IF(AND(Schulden!J11&lt;Schulden!J19,P18&gt;0),MAX(0,P18+Q18-MIN(Schulden!G11,P18+Q18)),0)+IF(AND(Schulden!J12&lt;Schulden!J19,T18&gt;0),MAX(0,T18+U18-MIN(Schulden!G12,T18+U18)),0)+IF(AND(Schulden!J13&lt;Schulden!J19,X18&gt;0),MAX(0,X18+Y18-MIN(Schulden!G13,X18+Y18)),0)+IF(AND(Schulden!J14&lt;Schulden!J19,AB18&gt;0),MAX(0,AB18+AC18-MIN(Schulden!G14,AB18+AC18)),0)+IF(AND(Schulden!J15&lt;Schulden!J19,AF18&gt;0),MAX(0,AF18+AG18-MIN(Schulden!G15,AF18+AG18)),0)+IF(AND(Schulden!J16&lt;Schulden!J19,AJ18&gt;0),MAX(0,AJ18+AK18-MIN(Schulden!G16,AJ18+AK18)),0)+IF(AND(Schulden!J17&lt;Schulden!J19,AN18&gt;0),MAX(0,AN18+AO18-MIN(Schulden!G17,AN18+AO18)),0)+IF(AND(Schulden!J18&lt;Schulden!J19,AR18&gt;0),MAX(0,AR18+AS18-MIN(Schulden!G18,AR18+AS18)),0)+IF(AND(Schulden!J19&lt;Schulden!J19,AV18&gt;0),MAX(0,AV18+AW18-MIN(Schulden!G19,AV18+AW18)),0)+IF(AND(Schulden!J20&lt;Schulden!J19,AZ18&gt;0),MAX(0,AZ18+BA18-MIN(Schulden!G20,AZ18+BA18)),0)+IF(AND(Schulden!J21&lt;Schulden!J19,BD18&gt;0),MAX(0,BD18+BE18-MIN(Schulden!G21,BD18+BE18)),0)+IF(AND(Schulden!J22&lt;Schulden!J19,BH18&gt;0),MAX(0,BH18+BI18-MIN(Schulden!G22,BH18+BI18)),0))),MAX(0,AV18+AW18-MIN(Schulden!G19,AV18+AW18)))+SUMIFS(Sonderzahlungen!$D$8:$D$67,Sonderzahlungen!$G$8:$G$67,$B18,Sonderzahlungen!$E$8:$E$67,"Gezielte Schuld",Sonderzahlungen!$F$8:$F$67,Schulden!B19)))</f>
        <v/>
      </c>
      <c r="AY18" s="24">
        <f>MAX(0,AV18+AW18-AX18)</f>
        <v/>
      </c>
      <c r="AZ18" s="24">
        <f>BC17</f>
        <v/>
      </c>
      <c r="BA18" s="24">
        <f>IF(AZ18&lt;=0,0,AZ18*Schulden!F20/12)</f>
        <v/>
      </c>
      <c r="BB18" s="24">
        <f>IF(AZ18&lt;=0,0,MIN(AZ18+BA18,MIN(Schulden!G20,AZ18+BA18)+MIN(MAX(0,Strategie!$C$9+SUMIFS(Sonderzahlungen!$D$8:$D$67,Sonderzahlungen!$G$8:$G$67,$B18,Sonderzahlungen!$E$8:$E$67,"Nach Strategie")-(IF(AND(Schulden!J8&lt;Schulden!J20,D18&gt;0),MAX(0,D18+E18-MIN(Schulden!G8,D18+E18)),0)+IF(AND(Schulden!J9&lt;Schulden!J20,H18&gt;0),MAX(0,H18+I18-MIN(Schulden!G9,H18+I18)),0)+IF(AND(Schulden!J10&lt;Schulden!J20,L18&gt;0),MAX(0,L18+M18-MIN(Schulden!G10,L18+M18)),0)+IF(AND(Schulden!J11&lt;Schulden!J20,P18&gt;0),MAX(0,P18+Q18-MIN(Schulden!G11,P18+Q18)),0)+IF(AND(Schulden!J12&lt;Schulden!J20,T18&gt;0),MAX(0,T18+U18-MIN(Schulden!G12,T18+U18)),0)+IF(AND(Schulden!J13&lt;Schulden!J20,X18&gt;0),MAX(0,X18+Y18-MIN(Schulden!G13,X18+Y18)),0)+IF(AND(Schulden!J14&lt;Schulden!J20,AB18&gt;0),MAX(0,AB18+AC18-MIN(Schulden!G14,AB18+AC18)),0)+IF(AND(Schulden!J15&lt;Schulden!J20,AF18&gt;0),MAX(0,AF18+AG18-MIN(Schulden!G15,AF18+AG18)),0)+IF(AND(Schulden!J16&lt;Schulden!J20,AJ18&gt;0),MAX(0,AJ18+AK18-MIN(Schulden!G16,AJ18+AK18)),0)+IF(AND(Schulden!J17&lt;Schulden!J20,AN18&gt;0),MAX(0,AN18+AO18-MIN(Schulden!G17,AN18+AO18)),0)+IF(AND(Schulden!J18&lt;Schulden!J20,AR18&gt;0),MAX(0,AR18+AS18-MIN(Schulden!G18,AR18+AS18)),0)+IF(AND(Schulden!J19&lt;Schulden!J20,AV18&gt;0),MAX(0,AV18+AW18-MIN(Schulden!G19,AV18+AW18)),0)+IF(AND(Schulden!J20&lt;Schulden!J20,AZ18&gt;0),MAX(0,AZ18+BA18-MIN(Schulden!G20,AZ18+BA18)),0)+IF(AND(Schulden!J21&lt;Schulden!J20,BD18&gt;0),MAX(0,BD18+BE18-MIN(Schulden!G21,BD18+BE18)),0)+IF(AND(Schulden!J22&lt;Schulden!J20,BH18&gt;0),MAX(0,BH18+BI18-MIN(Schulden!G22,BH18+BI18)),0))),MAX(0,AZ18+BA18-MIN(Schulden!G20,AZ18+BA18)))+SUMIFS(Sonderzahlungen!$D$8:$D$67,Sonderzahlungen!$G$8:$G$67,$B18,Sonderzahlungen!$E$8:$E$67,"Gezielte Schuld",Sonderzahlungen!$F$8:$F$67,Schulden!B20)))</f>
        <v/>
      </c>
      <c r="BC18" s="24">
        <f>MAX(0,AZ18+BA18-BB18)</f>
        <v/>
      </c>
      <c r="BD18" s="24">
        <f>BG17</f>
        <v/>
      </c>
      <c r="BE18" s="24">
        <f>IF(BD18&lt;=0,0,BD18*Schulden!F21/12)</f>
        <v/>
      </c>
      <c r="BF18" s="24">
        <f>IF(BD18&lt;=0,0,MIN(BD18+BE18,MIN(Schulden!G21,BD18+BE18)+MIN(MAX(0,Strategie!$C$9+SUMIFS(Sonderzahlungen!$D$8:$D$67,Sonderzahlungen!$G$8:$G$67,$B18,Sonderzahlungen!$E$8:$E$67,"Nach Strategie")-(IF(AND(Schulden!J8&lt;Schulden!J21,D18&gt;0),MAX(0,D18+E18-MIN(Schulden!G8,D18+E18)),0)+IF(AND(Schulden!J9&lt;Schulden!J21,H18&gt;0),MAX(0,H18+I18-MIN(Schulden!G9,H18+I18)),0)+IF(AND(Schulden!J10&lt;Schulden!J21,L18&gt;0),MAX(0,L18+M18-MIN(Schulden!G10,L18+M18)),0)+IF(AND(Schulden!J11&lt;Schulden!J21,P18&gt;0),MAX(0,P18+Q18-MIN(Schulden!G11,P18+Q18)),0)+IF(AND(Schulden!J12&lt;Schulden!J21,T18&gt;0),MAX(0,T18+U18-MIN(Schulden!G12,T18+U18)),0)+IF(AND(Schulden!J13&lt;Schulden!J21,X18&gt;0),MAX(0,X18+Y18-MIN(Schulden!G13,X18+Y18)),0)+IF(AND(Schulden!J14&lt;Schulden!J21,AB18&gt;0),MAX(0,AB18+AC18-MIN(Schulden!G14,AB18+AC18)),0)+IF(AND(Schulden!J15&lt;Schulden!J21,AF18&gt;0),MAX(0,AF18+AG18-MIN(Schulden!G15,AF18+AG18)),0)+IF(AND(Schulden!J16&lt;Schulden!J21,AJ18&gt;0),MAX(0,AJ18+AK18-MIN(Schulden!G16,AJ18+AK18)),0)+IF(AND(Schulden!J17&lt;Schulden!J21,AN18&gt;0),MAX(0,AN18+AO18-MIN(Schulden!G17,AN18+AO18)),0)+IF(AND(Schulden!J18&lt;Schulden!J21,AR18&gt;0),MAX(0,AR18+AS18-MIN(Schulden!G18,AR18+AS18)),0)+IF(AND(Schulden!J19&lt;Schulden!J21,AV18&gt;0),MAX(0,AV18+AW18-MIN(Schulden!G19,AV18+AW18)),0)+IF(AND(Schulden!J20&lt;Schulden!J21,AZ18&gt;0),MAX(0,AZ18+BA18-MIN(Schulden!G20,AZ18+BA18)),0)+IF(AND(Schulden!J21&lt;Schulden!J21,BD18&gt;0),MAX(0,BD18+BE18-MIN(Schulden!G21,BD18+BE18)),0)+IF(AND(Schulden!J22&lt;Schulden!J21,BH18&gt;0),MAX(0,BH18+BI18-MIN(Schulden!G22,BH18+BI18)),0))),MAX(0,BD18+BE18-MIN(Schulden!G21,BD18+BE18)))+SUMIFS(Sonderzahlungen!$D$8:$D$67,Sonderzahlungen!$G$8:$G$67,$B18,Sonderzahlungen!$E$8:$E$67,"Gezielte Schuld",Sonderzahlungen!$F$8:$F$67,Schulden!B21)))</f>
        <v/>
      </c>
      <c r="BG18" s="24">
        <f>MAX(0,BD18+BE18-BF18)</f>
        <v/>
      </c>
      <c r="BH18" s="24">
        <f>BK17</f>
        <v/>
      </c>
      <c r="BI18" s="24">
        <f>IF(BH18&lt;=0,0,BH18*Schulden!F22/12)</f>
        <v/>
      </c>
      <c r="BJ18" s="24">
        <f>IF(BH18&lt;=0,0,MIN(BH18+BI18,MIN(Schulden!G22,BH18+BI18)+MIN(MAX(0,Strategie!$C$9+SUMIFS(Sonderzahlungen!$D$8:$D$67,Sonderzahlungen!$G$8:$G$67,$B18,Sonderzahlungen!$E$8:$E$67,"Nach Strategie")-(IF(AND(Schulden!J8&lt;Schulden!J22,D18&gt;0),MAX(0,D18+E18-MIN(Schulden!G8,D18+E18)),0)+IF(AND(Schulden!J9&lt;Schulden!J22,H18&gt;0),MAX(0,H18+I18-MIN(Schulden!G9,H18+I18)),0)+IF(AND(Schulden!J10&lt;Schulden!J22,L18&gt;0),MAX(0,L18+M18-MIN(Schulden!G10,L18+M18)),0)+IF(AND(Schulden!J11&lt;Schulden!J22,P18&gt;0),MAX(0,P18+Q18-MIN(Schulden!G11,P18+Q18)),0)+IF(AND(Schulden!J12&lt;Schulden!J22,T18&gt;0),MAX(0,T18+U18-MIN(Schulden!G12,T18+U18)),0)+IF(AND(Schulden!J13&lt;Schulden!J22,X18&gt;0),MAX(0,X18+Y18-MIN(Schulden!G13,X18+Y18)),0)+IF(AND(Schulden!J14&lt;Schulden!J22,AB18&gt;0),MAX(0,AB18+AC18-MIN(Schulden!G14,AB18+AC18)),0)+IF(AND(Schulden!J15&lt;Schulden!J22,AF18&gt;0),MAX(0,AF18+AG18-MIN(Schulden!G15,AF18+AG18)),0)+IF(AND(Schulden!J16&lt;Schulden!J22,AJ18&gt;0),MAX(0,AJ18+AK18-MIN(Schulden!G16,AJ18+AK18)),0)+IF(AND(Schulden!J17&lt;Schulden!J22,AN18&gt;0),MAX(0,AN18+AO18-MIN(Schulden!G17,AN18+AO18)),0)+IF(AND(Schulden!J18&lt;Schulden!J22,AR18&gt;0),MAX(0,AR18+AS18-MIN(Schulden!G18,AR18+AS18)),0)+IF(AND(Schulden!J19&lt;Schulden!J22,AV18&gt;0),MAX(0,AV18+AW18-MIN(Schulden!G19,AV18+AW18)),0)+IF(AND(Schulden!J20&lt;Schulden!J22,AZ18&gt;0),MAX(0,AZ18+BA18-MIN(Schulden!G20,AZ18+BA18)),0)+IF(AND(Schulden!J21&lt;Schulden!J22,BD18&gt;0),MAX(0,BD18+BE18-MIN(Schulden!G21,BD18+BE18)),0)+IF(AND(Schulden!J22&lt;Schulden!J22,BH18&gt;0),MAX(0,BH18+BI18-MIN(Schulden!G22,BH18+BI18)),0))),MAX(0,BH18+BI18-MIN(Schulden!G22,BH18+BI18)))+SUMIFS(Sonderzahlungen!$D$8:$D$67,Sonderzahlungen!$G$8:$G$67,$B18,Sonderzahlungen!$E$8:$E$67,"Gezielte Schuld",Sonderzahlungen!$F$8:$F$67,Schulden!B22)))</f>
        <v/>
      </c>
      <c r="BK18" s="24">
        <f>MAX(0,BH18+BI18-BJ18)</f>
        <v/>
      </c>
    </row>
    <row r="19">
      <c r="B19" s="23">
        <f>EDATE(B18,1)</f>
        <v/>
      </c>
      <c r="C19" s="24">
        <f>SUMIFS(Sonderzahlungen!$D$8:$D$67,Sonderzahlungen!$G$8:$G$67,B19)</f>
        <v/>
      </c>
      <c r="D19" s="24">
        <f>G18</f>
        <v/>
      </c>
      <c r="E19" s="24">
        <f>IF(D19&lt;=0,0,D19*Schulden!F8/12)</f>
        <v/>
      </c>
      <c r="F19" s="24">
        <f>IF(D19&lt;=0,0,MIN(D19+E19,MIN(Schulden!G8,D19+E19)+MIN(MAX(0,Strategie!$C$9+SUMIFS(Sonderzahlungen!$D$8:$D$67,Sonderzahlungen!$G$8:$G$67,$B19,Sonderzahlungen!$E$8:$E$67,"Nach Strategie")-(IF(AND(Schulden!J8&lt;Schulden!J8,D19&gt;0),MAX(0,D19+E19-MIN(Schulden!G8,D19+E19)),0)+IF(AND(Schulden!J9&lt;Schulden!J8,H19&gt;0),MAX(0,H19+I19-MIN(Schulden!G9,H19+I19)),0)+IF(AND(Schulden!J10&lt;Schulden!J8,L19&gt;0),MAX(0,L19+M19-MIN(Schulden!G10,L19+M19)),0)+IF(AND(Schulden!J11&lt;Schulden!J8,P19&gt;0),MAX(0,P19+Q19-MIN(Schulden!G11,P19+Q19)),0)+IF(AND(Schulden!J12&lt;Schulden!J8,T19&gt;0),MAX(0,T19+U19-MIN(Schulden!G12,T19+U19)),0)+IF(AND(Schulden!J13&lt;Schulden!J8,X19&gt;0),MAX(0,X19+Y19-MIN(Schulden!G13,X19+Y19)),0)+IF(AND(Schulden!J14&lt;Schulden!J8,AB19&gt;0),MAX(0,AB19+AC19-MIN(Schulden!G14,AB19+AC19)),0)+IF(AND(Schulden!J15&lt;Schulden!J8,AF19&gt;0),MAX(0,AF19+AG19-MIN(Schulden!G15,AF19+AG19)),0)+IF(AND(Schulden!J16&lt;Schulden!J8,AJ19&gt;0),MAX(0,AJ19+AK19-MIN(Schulden!G16,AJ19+AK19)),0)+IF(AND(Schulden!J17&lt;Schulden!J8,AN19&gt;0),MAX(0,AN19+AO19-MIN(Schulden!G17,AN19+AO19)),0)+IF(AND(Schulden!J18&lt;Schulden!J8,AR19&gt;0),MAX(0,AR19+AS19-MIN(Schulden!G18,AR19+AS19)),0)+IF(AND(Schulden!J19&lt;Schulden!J8,AV19&gt;0),MAX(0,AV19+AW19-MIN(Schulden!G19,AV19+AW19)),0)+IF(AND(Schulden!J20&lt;Schulden!J8,AZ19&gt;0),MAX(0,AZ19+BA19-MIN(Schulden!G20,AZ19+BA19)),0)+IF(AND(Schulden!J21&lt;Schulden!J8,BD19&gt;0),MAX(0,BD19+BE19-MIN(Schulden!G21,BD19+BE19)),0)+IF(AND(Schulden!J22&lt;Schulden!J8,BH19&gt;0),MAX(0,BH19+BI19-MIN(Schulden!G22,BH19+BI19)),0))),MAX(0,D19+E19-MIN(Schulden!G8,D19+E19)))+SUMIFS(Sonderzahlungen!$D$8:$D$67,Sonderzahlungen!$G$8:$G$67,$B19,Sonderzahlungen!$E$8:$E$67,"Gezielte Schuld",Sonderzahlungen!$F$8:$F$67,Schulden!B8)))</f>
        <v/>
      </c>
      <c r="G19" s="24">
        <f>MAX(0,D19+E19-F19)</f>
        <v/>
      </c>
      <c r="H19" s="24">
        <f>K18</f>
        <v/>
      </c>
      <c r="I19" s="24">
        <f>IF(H19&lt;=0,0,H19*Schulden!F9/12)</f>
        <v/>
      </c>
      <c r="J19" s="24">
        <f>IF(H19&lt;=0,0,MIN(H19+I19,MIN(Schulden!G9,H19+I19)+MIN(MAX(0,Strategie!$C$9+SUMIFS(Sonderzahlungen!$D$8:$D$67,Sonderzahlungen!$G$8:$G$67,$B19,Sonderzahlungen!$E$8:$E$67,"Nach Strategie")-(IF(AND(Schulden!J8&lt;Schulden!J9,D19&gt;0),MAX(0,D19+E19-MIN(Schulden!G8,D19+E19)),0)+IF(AND(Schulden!J9&lt;Schulden!J9,H19&gt;0),MAX(0,H19+I19-MIN(Schulden!G9,H19+I19)),0)+IF(AND(Schulden!J10&lt;Schulden!J9,L19&gt;0),MAX(0,L19+M19-MIN(Schulden!G10,L19+M19)),0)+IF(AND(Schulden!J11&lt;Schulden!J9,P19&gt;0),MAX(0,P19+Q19-MIN(Schulden!G11,P19+Q19)),0)+IF(AND(Schulden!J12&lt;Schulden!J9,T19&gt;0),MAX(0,T19+U19-MIN(Schulden!G12,T19+U19)),0)+IF(AND(Schulden!J13&lt;Schulden!J9,X19&gt;0),MAX(0,X19+Y19-MIN(Schulden!G13,X19+Y19)),0)+IF(AND(Schulden!J14&lt;Schulden!J9,AB19&gt;0),MAX(0,AB19+AC19-MIN(Schulden!G14,AB19+AC19)),0)+IF(AND(Schulden!J15&lt;Schulden!J9,AF19&gt;0),MAX(0,AF19+AG19-MIN(Schulden!G15,AF19+AG19)),0)+IF(AND(Schulden!J16&lt;Schulden!J9,AJ19&gt;0),MAX(0,AJ19+AK19-MIN(Schulden!G16,AJ19+AK19)),0)+IF(AND(Schulden!J17&lt;Schulden!J9,AN19&gt;0),MAX(0,AN19+AO19-MIN(Schulden!G17,AN19+AO19)),0)+IF(AND(Schulden!J18&lt;Schulden!J9,AR19&gt;0),MAX(0,AR19+AS19-MIN(Schulden!G18,AR19+AS19)),0)+IF(AND(Schulden!J19&lt;Schulden!J9,AV19&gt;0),MAX(0,AV19+AW19-MIN(Schulden!G19,AV19+AW19)),0)+IF(AND(Schulden!J20&lt;Schulden!J9,AZ19&gt;0),MAX(0,AZ19+BA19-MIN(Schulden!G20,AZ19+BA19)),0)+IF(AND(Schulden!J21&lt;Schulden!J9,BD19&gt;0),MAX(0,BD19+BE19-MIN(Schulden!G21,BD19+BE19)),0)+IF(AND(Schulden!J22&lt;Schulden!J9,BH19&gt;0),MAX(0,BH19+BI19-MIN(Schulden!G22,BH19+BI19)),0))),MAX(0,H19+I19-MIN(Schulden!G9,H19+I19)))+SUMIFS(Sonderzahlungen!$D$8:$D$67,Sonderzahlungen!$G$8:$G$67,$B19,Sonderzahlungen!$E$8:$E$67,"Gezielte Schuld",Sonderzahlungen!$F$8:$F$67,Schulden!B9)))</f>
        <v/>
      </c>
      <c r="K19" s="24">
        <f>MAX(0,H19+I19-J19)</f>
        <v/>
      </c>
      <c r="L19" s="24">
        <f>O18</f>
        <v/>
      </c>
      <c r="M19" s="24">
        <f>IF(L19&lt;=0,0,L19*Schulden!F10/12)</f>
        <v/>
      </c>
      <c r="N19" s="24">
        <f>IF(L19&lt;=0,0,MIN(L19+M19,MIN(Schulden!G10,L19+M19)+MIN(MAX(0,Strategie!$C$9+SUMIFS(Sonderzahlungen!$D$8:$D$67,Sonderzahlungen!$G$8:$G$67,$B19,Sonderzahlungen!$E$8:$E$67,"Nach Strategie")-(IF(AND(Schulden!J8&lt;Schulden!J10,D19&gt;0),MAX(0,D19+E19-MIN(Schulden!G8,D19+E19)),0)+IF(AND(Schulden!J9&lt;Schulden!J10,H19&gt;0),MAX(0,H19+I19-MIN(Schulden!G9,H19+I19)),0)+IF(AND(Schulden!J10&lt;Schulden!J10,L19&gt;0),MAX(0,L19+M19-MIN(Schulden!G10,L19+M19)),0)+IF(AND(Schulden!J11&lt;Schulden!J10,P19&gt;0),MAX(0,P19+Q19-MIN(Schulden!G11,P19+Q19)),0)+IF(AND(Schulden!J12&lt;Schulden!J10,T19&gt;0),MAX(0,T19+U19-MIN(Schulden!G12,T19+U19)),0)+IF(AND(Schulden!J13&lt;Schulden!J10,X19&gt;0),MAX(0,X19+Y19-MIN(Schulden!G13,X19+Y19)),0)+IF(AND(Schulden!J14&lt;Schulden!J10,AB19&gt;0),MAX(0,AB19+AC19-MIN(Schulden!G14,AB19+AC19)),0)+IF(AND(Schulden!J15&lt;Schulden!J10,AF19&gt;0),MAX(0,AF19+AG19-MIN(Schulden!G15,AF19+AG19)),0)+IF(AND(Schulden!J16&lt;Schulden!J10,AJ19&gt;0),MAX(0,AJ19+AK19-MIN(Schulden!G16,AJ19+AK19)),0)+IF(AND(Schulden!J17&lt;Schulden!J10,AN19&gt;0),MAX(0,AN19+AO19-MIN(Schulden!G17,AN19+AO19)),0)+IF(AND(Schulden!J18&lt;Schulden!J10,AR19&gt;0),MAX(0,AR19+AS19-MIN(Schulden!G18,AR19+AS19)),0)+IF(AND(Schulden!J19&lt;Schulden!J10,AV19&gt;0),MAX(0,AV19+AW19-MIN(Schulden!G19,AV19+AW19)),0)+IF(AND(Schulden!J20&lt;Schulden!J10,AZ19&gt;0),MAX(0,AZ19+BA19-MIN(Schulden!G20,AZ19+BA19)),0)+IF(AND(Schulden!J21&lt;Schulden!J10,BD19&gt;0),MAX(0,BD19+BE19-MIN(Schulden!G21,BD19+BE19)),0)+IF(AND(Schulden!J22&lt;Schulden!J10,BH19&gt;0),MAX(0,BH19+BI19-MIN(Schulden!G22,BH19+BI19)),0))),MAX(0,L19+M19-MIN(Schulden!G10,L19+M19)))+SUMIFS(Sonderzahlungen!$D$8:$D$67,Sonderzahlungen!$G$8:$G$67,$B19,Sonderzahlungen!$E$8:$E$67,"Gezielte Schuld",Sonderzahlungen!$F$8:$F$67,Schulden!B10)))</f>
        <v/>
      </c>
      <c r="O19" s="24">
        <f>MAX(0,L19+M19-N19)</f>
        <v/>
      </c>
      <c r="P19" s="24">
        <f>S18</f>
        <v/>
      </c>
      <c r="Q19" s="24">
        <f>IF(P19&lt;=0,0,P19*Schulden!F11/12)</f>
        <v/>
      </c>
      <c r="R19" s="24">
        <f>IF(P19&lt;=0,0,MIN(P19+Q19,MIN(Schulden!G11,P19+Q19)+MIN(MAX(0,Strategie!$C$9+SUMIFS(Sonderzahlungen!$D$8:$D$67,Sonderzahlungen!$G$8:$G$67,$B19,Sonderzahlungen!$E$8:$E$67,"Nach Strategie")-(IF(AND(Schulden!J8&lt;Schulden!J11,D19&gt;0),MAX(0,D19+E19-MIN(Schulden!G8,D19+E19)),0)+IF(AND(Schulden!J9&lt;Schulden!J11,H19&gt;0),MAX(0,H19+I19-MIN(Schulden!G9,H19+I19)),0)+IF(AND(Schulden!J10&lt;Schulden!J11,L19&gt;0),MAX(0,L19+M19-MIN(Schulden!G10,L19+M19)),0)+IF(AND(Schulden!J11&lt;Schulden!J11,P19&gt;0),MAX(0,P19+Q19-MIN(Schulden!G11,P19+Q19)),0)+IF(AND(Schulden!J12&lt;Schulden!J11,T19&gt;0),MAX(0,T19+U19-MIN(Schulden!G12,T19+U19)),0)+IF(AND(Schulden!J13&lt;Schulden!J11,X19&gt;0),MAX(0,X19+Y19-MIN(Schulden!G13,X19+Y19)),0)+IF(AND(Schulden!J14&lt;Schulden!J11,AB19&gt;0),MAX(0,AB19+AC19-MIN(Schulden!G14,AB19+AC19)),0)+IF(AND(Schulden!J15&lt;Schulden!J11,AF19&gt;0),MAX(0,AF19+AG19-MIN(Schulden!G15,AF19+AG19)),0)+IF(AND(Schulden!J16&lt;Schulden!J11,AJ19&gt;0),MAX(0,AJ19+AK19-MIN(Schulden!G16,AJ19+AK19)),0)+IF(AND(Schulden!J17&lt;Schulden!J11,AN19&gt;0),MAX(0,AN19+AO19-MIN(Schulden!G17,AN19+AO19)),0)+IF(AND(Schulden!J18&lt;Schulden!J11,AR19&gt;0),MAX(0,AR19+AS19-MIN(Schulden!G18,AR19+AS19)),0)+IF(AND(Schulden!J19&lt;Schulden!J11,AV19&gt;0),MAX(0,AV19+AW19-MIN(Schulden!G19,AV19+AW19)),0)+IF(AND(Schulden!J20&lt;Schulden!J11,AZ19&gt;0),MAX(0,AZ19+BA19-MIN(Schulden!G20,AZ19+BA19)),0)+IF(AND(Schulden!J21&lt;Schulden!J11,BD19&gt;0),MAX(0,BD19+BE19-MIN(Schulden!G21,BD19+BE19)),0)+IF(AND(Schulden!J22&lt;Schulden!J11,BH19&gt;0),MAX(0,BH19+BI19-MIN(Schulden!G22,BH19+BI19)),0))),MAX(0,P19+Q19-MIN(Schulden!G11,P19+Q19)))+SUMIFS(Sonderzahlungen!$D$8:$D$67,Sonderzahlungen!$G$8:$G$67,$B19,Sonderzahlungen!$E$8:$E$67,"Gezielte Schuld",Sonderzahlungen!$F$8:$F$67,Schulden!B11)))</f>
        <v/>
      </c>
      <c r="S19" s="24">
        <f>MAX(0,P19+Q19-R19)</f>
        <v/>
      </c>
      <c r="T19" s="24">
        <f>W18</f>
        <v/>
      </c>
      <c r="U19" s="24">
        <f>IF(T19&lt;=0,0,T19*Schulden!F12/12)</f>
        <v/>
      </c>
      <c r="V19" s="24">
        <f>IF(T19&lt;=0,0,MIN(T19+U19,MIN(Schulden!G12,T19+U19)+MIN(MAX(0,Strategie!$C$9+SUMIFS(Sonderzahlungen!$D$8:$D$67,Sonderzahlungen!$G$8:$G$67,$B19,Sonderzahlungen!$E$8:$E$67,"Nach Strategie")-(IF(AND(Schulden!J8&lt;Schulden!J12,D19&gt;0),MAX(0,D19+E19-MIN(Schulden!G8,D19+E19)),0)+IF(AND(Schulden!J9&lt;Schulden!J12,H19&gt;0),MAX(0,H19+I19-MIN(Schulden!G9,H19+I19)),0)+IF(AND(Schulden!J10&lt;Schulden!J12,L19&gt;0),MAX(0,L19+M19-MIN(Schulden!G10,L19+M19)),0)+IF(AND(Schulden!J11&lt;Schulden!J12,P19&gt;0),MAX(0,P19+Q19-MIN(Schulden!G11,P19+Q19)),0)+IF(AND(Schulden!J12&lt;Schulden!J12,T19&gt;0),MAX(0,T19+U19-MIN(Schulden!G12,T19+U19)),0)+IF(AND(Schulden!J13&lt;Schulden!J12,X19&gt;0),MAX(0,X19+Y19-MIN(Schulden!G13,X19+Y19)),0)+IF(AND(Schulden!J14&lt;Schulden!J12,AB19&gt;0),MAX(0,AB19+AC19-MIN(Schulden!G14,AB19+AC19)),0)+IF(AND(Schulden!J15&lt;Schulden!J12,AF19&gt;0),MAX(0,AF19+AG19-MIN(Schulden!G15,AF19+AG19)),0)+IF(AND(Schulden!J16&lt;Schulden!J12,AJ19&gt;0),MAX(0,AJ19+AK19-MIN(Schulden!G16,AJ19+AK19)),0)+IF(AND(Schulden!J17&lt;Schulden!J12,AN19&gt;0),MAX(0,AN19+AO19-MIN(Schulden!G17,AN19+AO19)),0)+IF(AND(Schulden!J18&lt;Schulden!J12,AR19&gt;0),MAX(0,AR19+AS19-MIN(Schulden!G18,AR19+AS19)),0)+IF(AND(Schulden!J19&lt;Schulden!J12,AV19&gt;0),MAX(0,AV19+AW19-MIN(Schulden!G19,AV19+AW19)),0)+IF(AND(Schulden!J20&lt;Schulden!J12,AZ19&gt;0),MAX(0,AZ19+BA19-MIN(Schulden!G20,AZ19+BA19)),0)+IF(AND(Schulden!J21&lt;Schulden!J12,BD19&gt;0),MAX(0,BD19+BE19-MIN(Schulden!G21,BD19+BE19)),0)+IF(AND(Schulden!J22&lt;Schulden!J12,BH19&gt;0),MAX(0,BH19+BI19-MIN(Schulden!G22,BH19+BI19)),0))),MAX(0,T19+U19-MIN(Schulden!G12,T19+U19)))+SUMIFS(Sonderzahlungen!$D$8:$D$67,Sonderzahlungen!$G$8:$G$67,$B19,Sonderzahlungen!$E$8:$E$67,"Gezielte Schuld",Sonderzahlungen!$F$8:$F$67,Schulden!B12)))</f>
        <v/>
      </c>
      <c r="W19" s="24">
        <f>MAX(0,T19+U19-V19)</f>
        <v/>
      </c>
      <c r="X19" s="24">
        <f>AA18</f>
        <v/>
      </c>
      <c r="Y19" s="24">
        <f>IF(X19&lt;=0,0,X19*Schulden!F13/12)</f>
        <v/>
      </c>
      <c r="Z19" s="24">
        <f>IF(X19&lt;=0,0,MIN(X19+Y19,MIN(Schulden!G13,X19+Y19)+MIN(MAX(0,Strategie!$C$9+SUMIFS(Sonderzahlungen!$D$8:$D$67,Sonderzahlungen!$G$8:$G$67,$B19,Sonderzahlungen!$E$8:$E$67,"Nach Strategie")-(IF(AND(Schulden!J8&lt;Schulden!J13,D19&gt;0),MAX(0,D19+E19-MIN(Schulden!G8,D19+E19)),0)+IF(AND(Schulden!J9&lt;Schulden!J13,H19&gt;0),MAX(0,H19+I19-MIN(Schulden!G9,H19+I19)),0)+IF(AND(Schulden!J10&lt;Schulden!J13,L19&gt;0),MAX(0,L19+M19-MIN(Schulden!G10,L19+M19)),0)+IF(AND(Schulden!J11&lt;Schulden!J13,P19&gt;0),MAX(0,P19+Q19-MIN(Schulden!G11,P19+Q19)),0)+IF(AND(Schulden!J12&lt;Schulden!J13,T19&gt;0),MAX(0,T19+U19-MIN(Schulden!G12,T19+U19)),0)+IF(AND(Schulden!J13&lt;Schulden!J13,X19&gt;0),MAX(0,X19+Y19-MIN(Schulden!G13,X19+Y19)),0)+IF(AND(Schulden!J14&lt;Schulden!J13,AB19&gt;0),MAX(0,AB19+AC19-MIN(Schulden!G14,AB19+AC19)),0)+IF(AND(Schulden!J15&lt;Schulden!J13,AF19&gt;0),MAX(0,AF19+AG19-MIN(Schulden!G15,AF19+AG19)),0)+IF(AND(Schulden!J16&lt;Schulden!J13,AJ19&gt;0),MAX(0,AJ19+AK19-MIN(Schulden!G16,AJ19+AK19)),0)+IF(AND(Schulden!J17&lt;Schulden!J13,AN19&gt;0),MAX(0,AN19+AO19-MIN(Schulden!G17,AN19+AO19)),0)+IF(AND(Schulden!J18&lt;Schulden!J13,AR19&gt;0),MAX(0,AR19+AS19-MIN(Schulden!G18,AR19+AS19)),0)+IF(AND(Schulden!J19&lt;Schulden!J13,AV19&gt;0),MAX(0,AV19+AW19-MIN(Schulden!G19,AV19+AW19)),0)+IF(AND(Schulden!J20&lt;Schulden!J13,AZ19&gt;0),MAX(0,AZ19+BA19-MIN(Schulden!G20,AZ19+BA19)),0)+IF(AND(Schulden!J21&lt;Schulden!J13,BD19&gt;0),MAX(0,BD19+BE19-MIN(Schulden!G21,BD19+BE19)),0)+IF(AND(Schulden!J22&lt;Schulden!J13,BH19&gt;0),MAX(0,BH19+BI19-MIN(Schulden!G22,BH19+BI19)),0))),MAX(0,X19+Y19-MIN(Schulden!G13,X19+Y19)))+SUMIFS(Sonderzahlungen!$D$8:$D$67,Sonderzahlungen!$G$8:$G$67,$B19,Sonderzahlungen!$E$8:$E$67,"Gezielte Schuld",Sonderzahlungen!$F$8:$F$67,Schulden!B13)))</f>
        <v/>
      </c>
      <c r="AA19" s="24">
        <f>MAX(0,X19+Y19-Z19)</f>
        <v/>
      </c>
      <c r="AB19" s="24">
        <f>AE18</f>
        <v/>
      </c>
      <c r="AC19" s="24">
        <f>IF(AB19&lt;=0,0,AB19*Schulden!F14/12)</f>
        <v/>
      </c>
      <c r="AD19" s="24">
        <f>IF(AB19&lt;=0,0,MIN(AB19+AC19,MIN(Schulden!G14,AB19+AC19)+MIN(MAX(0,Strategie!$C$9+SUMIFS(Sonderzahlungen!$D$8:$D$67,Sonderzahlungen!$G$8:$G$67,$B19,Sonderzahlungen!$E$8:$E$67,"Nach Strategie")-(IF(AND(Schulden!J8&lt;Schulden!J14,D19&gt;0),MAX(0,D19+E19-MIN(Schulden!G8,D19+E19)),0)+IF(AND(Schulden!J9&lt;Schulden!J14,H19&gt;0),MAX(0,H19+I19-MIN(Schulden!G9,H19+I19)),0)+IF(AND(Schulden!J10&lt;Schulden!J14,L19&gt;0),MAX(0,L19+M19-MIN(Schulden!G10,L19+M19)),0)+IF(AND(Schulden!J11&lt;Schulden!J14,P19&gt;0),MAX(0,P19+Q19-MIN(Schulden!G11,P19+Q19)),0)+IF(AND(Schulden!J12&lt;Schulden!J14,T19&gt;0),MAX(0,T19+U19-MIN(Schulden!G12,T19+U19)),0)+IF(AND(Schulden!J13&lt;Schulden!J14,X19&gt;0),MAX(0,X19+Y19-MIN(Schulden!G13,X19+Y19)),0)+IF(AND(Schulden!J14&lt;Schulden!J14,AB19&gt;0),MAX(0,AB19+AC19-MIN(Schulden!G14,AB19+AC19)),0)+IF(AND(Schulden!J15&lt;Schulden!J14,AF19&gt;0),MAX(0,AF19+AG19-MIN(Schulden!G15,AF19+AG19)),0)+IF(AND(Schulden!J16&lt;Schulden!J14,AJ19&gt;0),MAX(0,AJ19+AK19-MIN(Schulden!G16,AJ19+AK19)),0)+IF(AND(Schulden!J17&lt;Schulden!J14,AN19&gt;0),MAX(0,AN19+AO19-MIN(Schulden!G17,AN19+AO19)),0)+IF(AND(Schulden!J18&lt;Schulden!J14,AR19&gt;0),MAX(0,AR19+AS19-MIN(Schulden!G18,AR19+AS19)),0)+IF(AND(Schulden!J19&lt;Schulden!J14,AV19&gt;0),MAX(0,AV19+AW19-MIN(Schulden!G19,AV19+AW19)),0)+IF(AND(Schulden!J20&lt;Schulden!J14,AZ19&gt;0),MAX(0,AZ19+BA19-MIN(Schulden!G20,AZ19+BA19)),0)+IF(AND(Schulden!J21&lt;Schulden!J14,BD19&gt;0),MAX(0,BD19+BE19-MIN(Schulden!G21,BD19+BE19)),0)+IF(AND(Schulden!J22&lt;Schulden!J14,BH19&gt;0),MAX(0,BH19+BI19-MIN(Schulden!G22,BH19+BI19)),0))),MAX(0,AB19+AC19-MIN(Schulden!G14,AB19+AC19)))+SUMIFS(Sonderzahlungen!$D$8:$D$67,Sonderzahlungen!$G$8:$G$67,$B19,Sonderzahlungen!$E$8:$E$67,"Gezielte Schuld",Sonderzahlungen!$F$8:$F$67,Schulden!B14)))</f>
        <v/>
      </c>
      <c r="AE19" s="24">
        <f>MAX(0,AB19+AC19-AD19)</f>
        <v/>
      </c>
      <c r="AF19" s="24">
        <f>AI18</f>
        <v/>
      </c>
      <c r="AG19" s="24">
        <f>IF(AF19&lt;=0,0,AF19*Schulden!F15/12)</f>
        <v/>
      </c>
      <c r="AH19" s="24">
        <f>IF(AF19&lt;=0,0,MIN(AF19+AG19,MIN(Schulden!G15,AF19+AG19)+MIN(MAX(0,Strategie!$C$9+SUMIFS(Sonderzahlungen!$D$8:$D$67,Sonderzahlungen!$G$8:$G$67,$B19,Sonderzahlungen!$E$8:$E$67,"Nach Strategie")-(IF(AND(Schulden!J8&lt;Schulden!J15,D19&gt;0),MAX(0,D19+E19-MIN(Schulden!G8,D19+E19)),0)+IF(AND(Schulden!J9&lt;Schulden!J15,H19&gt;0),MAX(0,H19+I19-MIN(Schulden!G9,H19+I19)),0)+IF(AND(Schulden!J10&lt;Schulden!J15,L19&gt;0),MAX(0,L19+M19-MIN(Schulden!G10,L19+M19)),0)+IF(AND(Schulden!J11&lt;Schulden!J15,P19&gt;0),MAX(0,P19+Q19-MIN(Schulden!G11,P19+Q19)),0)+IF(AND(Schulden!J12&lt;Schulden!J15,T19&gt;0),MAX(0,T19+U19-MIN(Schulden!G12,T19+U19)),0)+IF(AND(Schulden!J13&lt;Schulden!J15,X19&gt;0),MAX(0,X19+Y19-MIN(Schulden!G13,X19+Y19)),0)+IF(AND(Schulden!J14&lt;Schulden!J15,AB19&gt;0),MAX(0,AB19+AC19-MIN(Schulden!G14,AB19+AC19)),0)+IF(AND(Schulden!J15&lt;Schulden!J15,AF19&gt;0),MAX(0,AF19+AG19-MIN(Schulden!G15,AF19+AG19)),0)+IF(AND(Schulden!J16&lt;Schulden!J15,AJ19&gt;0),MAX(0,AJ19+AK19-MIN(Schulden!G16,AJ19+AK19)),0)+IF(AND(Schulden!J17&lt;Schulden!J15,AN19&gt;0),MAX(0,AN19+AO19-MIN(Schulden!G17,AN19+AO19)),0)+IF(AND(Schulden!J18&lt;Schulden!J15,AR19&gt;0),MAX(0,AR19+AS19-MIN(Schulden!G18,AR19+AS19)),0)+IF(AND(Schulden!J19&lt;Schulden!J15,AV19&gt;0),MAX(0,AV19+AW19-MIN(Schulden!G19,AV19+AW19)),0)+IF(AND(Schulden!J20&lt;Schulden!J15,AZ19&gt;0),MAX(0,AZ19+BA19-MIN(Schulden!G20,AZ19+BA19)),0)+IF(AND(Schulden!J21&lt;Schulden!J15,BD19&gt;0),MAX(0,BD19+BE19-MIN(Schulden!G21,BD19+BE19)),0)+IF(AND(Schulden!J22&lt;Schulden!J15,BH19&gt;0),MAX(0,BH19+BI19-MIN(Schulden!G22,BH19+BI19)),0))),MAX(0,AF19+AG19-MIN(Schulden!G15,AF19+AG19)))+SUMIFS(Sonderzahlungen!$D$8:$D$67,Sonderzahlungen!$G$8:$G$67,$B19,Sonderzahlungen!$E$8:$E$67,"Gezielte Schuld",Sonderzahlungen!$F$8:$F$67,Schulden!B15)))</f>
        <v/>
      </c>
      <c r="AI19" s="24">
        <f>MAX(0,AF19+AG19-AH19)</f>
        <v/>
      </c>
      <c r="AJ19" s="24">
        <f>AM18</f>
        <v/>
      </c>
      <c r="AK19" s="24">
        <f>IF(AJ19&lt;=0,0,AJ19*Schulden!F16/12)</f>
        <v/>
      </c>
      <c r="AL19" s="24">
        <f>IF(AJ19&lt;=0,0,MIN(AJ19+AK19,MIN(Schulden!G16,AJ19+AK19)+MIN(MAX(0,Strategie!$C$9+SUMIFS(Sonderzahlungen!$D$8:$D$67,Sonderzahlungen!$G$8:$G$67,$B19,Sonderzahlungen!$E$8:$E$67,"Nach Strategie")-(IF(AND(Schulden!J8&lt;Schulden!J16,D19&gt;0),MAX(0,D19+E19-MIN(Schulden!G8,D19+E19)),0)+IF(AND(Schulden!J9&lt;Schulden!J16,H19&gt;0),MAX(0,H19+I19-MIN(Schulden!G9,H19+I19)),0)+IF(AND(Schulden!J10&lt;Schulden!J16,L19&gt;0),MAX(0,L19+M19-MIN(Schulden!G10,L19+M19)),0)+IF(AND(Schulden!J11&lt;Schulden!J16,P19&gt;0),MAX(0,P19+Q19-MIN(Schulden!G11,P19+Q19)),0)+IF(AND(Schulden!J12&lt;Schulden!J16,T19&gt;0),MAX(0,T19+U19-MIN(Schulden!G12,T19+U19)),0)+IF(AND(Schulden!J13&lt;Schulden!J16,X19&gt;0),MAX(0,X19+Y19-MIN(Schulden!G13,X19+Y19)),0)+IF(AND(Schulden!J14&lt;Schulden!J16,AB19&gt;0),MAX(0,AB19+AC19-MIN(Schulden!G14,AB19+AC19)),0)+IF(AND(Schulden!J15&lt;Schulden!J16,AF19&gt;0),MAX(0,AF19+AG19-MIN(Schulden!G15,AF19+AG19)),0)+IF(AND(Schulden!J16&lt;Schulden!J16,AJ19&gt;0),MAX(0,AJ19+AK19-MIN(Schulden!G16,AJ19+AK19)),0)+IF(AND(Schulden!J17&lt;Schulden!J16,AN19&gt;0),MAX(0,AN19+AO19-MIN(Schulden!G17,AN19+AO19)),0)+IF(AND(Schulden!J18&lt;Schulden!J16,AR19&gt;0),MAX(0,AR19+AS19-MIN(Schulden!G18,AR19+AS19)),0)+IF(AND(Schulden!J19&lt;Schulden!J16,AV19&gt;0),MAX(0,AV19+AW19-MIN(Schulden!G19,AV19+AW19)),0)+IF(AND(Schulden!J20&lt;Schulden!J16,AZ19&gt;0),MAX(0,AZ19+BA19-MIN(Schulden!G20,AZ19+BA19)),0)+IF(AND(Schulden!J21&lt;Schulden!J16,BD19&gt;0),MAX(0,BD19+BE19-MIN(Schulden!G21,BD19+BE19)),0)+IF(AND(Schulden!J22&lt;Schulden!J16,BH19&gt;0),MAX(0,BH19+BI19-MIN(Schulden!G22,BH19+BI19)),0))),MAX(0,AJ19+AK19-MIN(Schulden!G16,AJ19+AK19)))+SUMIFS(Sonderzahlungen!$D$8:$D$67,Sonderzahlungen!$G$8:$G$67,$B19,Sonderzahlungen!$E$8:$E$67,"Gezielte Schuld",Sonderzahlungen!$F$8:$F$67,Schulden!B16)))</f>
        <v/>
      </c>
      <c r="AM19" s="24">
        <f>MAX(0,AJ19+AK19-AL19)</f>
        <v/>
      </c>
      <c r="AN19" s="24">
        <f>AQ18</f>
        <v/>
      </c>
      <c r="AO19" s="24">
        <f>IF(AN19&lt;=0,0,AN19*Schulden!F17/12)</f>
        <v/>
      </c>
      <c r="AP19" s="24">
        <f>IF(AN19&lt;=0,0,MIN(AN19+AO19,MIN(Schulden!G17,AN19+AO19)+MIN(MAX(0,Strategie!$C$9+SUMIFS(Sonderzahlungen!$D$8:$D$67,Sonderzahlungen!$G$8:$G$67,$B19,Sonderzahlungen!$E$8:$E$67,"Nach Strategie")-(IF(AND(Schulden!J8&lt;Schulden!J17,D19&gt;0),MAX(0,D19+E19-MIN(Schulden!G8,D19+E19)),0)+IF(AND(Schulden!J9&lt;Schulden!J17,H19&gt;0),MAX(0,H19+I19-MIN(Schulden!G9,H19+I19)),0)+IF(AND(Schulden!J10&lt;Schulden!J17,L19&gt;0),MAX(0,L19+M19-MIN(Schulden!G10,L19+M19)),0)+IF(AND(Schulden!J11&lt;Schulden!J17,P19&gt;0),MAX(0,P19+Q19-MIN(Schulden!G11,P19+Q19)),0)+IF(AND(Schulden!J12&lt;Schulden!J17,T19&gt;0),MAX(0,T19+U19-MIN(Schulden!G12,T19+U19)),0)+IF(AND(Schulden!J13&lt;Schulden!J17,X19&gt;0),MAX(0,X19+Y19-MIN(Schulden!G13,X19+Y19)),0)+IF(AND(Schulden!J14&lt;Schulden!J17,AB19&gt;0),MAX(0,AB19+AC19-MIN(Schulden!G14,AB19+AC19)),0)+IF(AND(Schulden!J15&lt;Schulden!J17,AF19&gt;0),MAX(0,AF19+AG19-MIN(Schulden!G15,AF19+AG19)),0)+IF(AND(Schulden!J16&lt;Schulden!J17,AJ19&gt;0),MAX(0,AJ19+AK19-MIN(Schulden!G16,AJ19+AK19)),0)+IF(AND(Schulden!J17&lt;Schulden!J17,AN19&gt;0),MAX(0,AN19+AO19-MIN(Schulden!G17,AN19+AO19)),0)+IF(AND(Schulden!J18&lt;Schulden!J17,AR19&gt;0),MAX(0,AR19+AS19-MIN(Schulden!G18,AR19+AS19)),0)+IF(AND(Schulden!J19&lt;Schulden!J17,AV19&gt;0),MAX(0,AV19+AW19-MIN(Schulden!G19,AV19+AW19)),0)+IF(AND(Schulden!J20&lt;Schulden!J17,AZ19&gt;0),MAX(0,AZ19+BA19-MIN(Schulden!G20,AZ19+BA19)),0)+IF(AND(Schulden!J21&lt;Schulden!J17,BD19&gt;0),MAX(0,BD19+BE19-MIN(Schulden!G21,BD19+BE19)),0)+IF(AND(Schulden!J22&lt;Schulden!J17,BH19&gt;0),MAX(0,BH19+BI19-MIN(Schulden!G22,BH19+BI19)),0))),MAX(0,AN19+AO19-MIN(Schulden!G17,AN19+AO19)))+SUMIFS(Sonderzahlungen!$D$8:$D$67,Sonderzahlungen!$G$8:$G$67,$B19,Sonderzahlungen!$E$8:$E$67,"Gezielte Schuld",Sonderzahlungen!$F$8:$F$67,Schulden!B17)))</f>
        <v/>
      </c>
      <c r="AQ19" s="24">
        <f>MAX(0,AN19+AO19-AP19)</f>
        <v/>
      </c>
      <c r="AR19" s="24">
        <f>AU18</f>
        <v/>
      </c>
      <c r="AS19" s="24">
        <f>IF(AR19&lt;=0,0,AR19*Schulden!F18/12)</f>
        <v/>
      </c>
      <c r="AT19" s="24">
        <f>IF(AR19&lt;=0,0,MIN(AR19+AS19,MIN(Schulden!G18,AR19+AS19)+MIN(MAX(0,Strategie!$C$9+SUMIFS(Sonderzahlungen!$D$8:$D$67,Sonderzahlungen!$G$8:$G$67,$B19,Sonderzahlungen!$E$8:$E$67,"Nach Strategie")-(IF(AND(Schulden!J8&lt;Schulden!J18,D19&gt;0),MAX(0,D19+E19-MIN(Schulden!G8,D19+E19)),0)+IF(AND(Schulden!J9&lt;Schulden!J18,H19&gt;0),MAX(0,H19+I19-MIN(Schulden!G9,H19+I19)),0)+IF(AND(Schulden!J10&lt;Schulden!J18,L19&gt;0),MAX(0,L19+M19-MIN(Schulden!G10,L19+M19)),0)+IF(AND(Schulden!J11&lt;Schulden!J18,P19&gt;0),MAX(0,P19+Q19-MIN(Schulden!G11,P19+Q19)),0)+IF(AND(Schulden!J12&lt;Schulden!J18,T19&gt;0),MAX(0,T19+U19-MIN(Schulden!G12,T19+U19)),0)+IF(AND(Schulden!J13&lt;Schulden!J18,X19&gt;0),MAX(0,X19+Y19-MIN(Schulden!G13,X19+Y19)),0)+IF(AND(Schulden!J14&lt;Schulden!J18,AB19&gt;0),MAX(0,AB19+AC19-MIN(Schulden!G14,AB19+AC19)),0)+IF(AND(Schulden!J15&lt;Schulden!J18,AF19&gt;0),MAX(0,AF19+AG19-MIN(Schulden!G15,AF19+AG19)),0)+IF(AND(Schulden!J16&lt;Schulden!J18,AJ19&gt;0),MAX(0,AJ19+AK19-MIN(Schulden!G16,AJ19+AK19)),0)+IF(AND(Schulden!J17&lt;Schulden!J18,AN19&gt;0),MAX(0,AN19+AO19-MIN(Schulden!G17,AN19+AO19)),0)+IF(AND(Schulden!J18&lt;Schulden!J18,AR19&gt;0),MAX(0,AR19+AS19-MIN(Schulden!G18,AR19+AS19)),0)+IF(AND(Schulden!J19&lt;Schulden!J18,AV19&gt;0),MAX(0,AV19+AW19-MIN(Schulden!G19,AV19+AW19)),0)+IF(AND(Schulden!J20&lt;Schulden!J18,AZ19&gt;0),MAX(0,AZ19+BA19-MIN(Schulden!G20,AZ19+BA19)),0)+IF(AND(Schulden!J21&lt;Schulden!J18,BD19&gt;0),MAX(0,BD19+BE19-MIN(Schulden!G21,BD19+BE19)),0)+IF(AND(Schulden!J22&lt;Schulden!J18,BH19&gt;0),MAX(0,BH19+BI19-MIN(Schulden!G22,BH19+BI19)),0))),MAX(0,AR19+AS19-MIN(Schulden!G18,AR19+AS19)))+SUMIFS(Sonderzahlungen!$D$8:$D$67,Sonderzahlungen!$G$8:$G$67,$B19,Sonderzahlungen!$E$8:$E$67,"Gezielte Schuld",Sonderzahlungen!$F$8:$F$67,Schulden!B18)))</f>
        <v/>
      </c>
      <c r="AU19" s="24">
        <f>MAX(0,AR19+AS19-AT19)</f>
        <v/>
      </c>
      <c r="AV19" s="24">
        <f>AY18</f>
        <v/>
      </c>
      <c r="AW19" s="24">
        <f>IF(AV19&lt;=0,0,AV19*Schulden!F19/12)</f>
        <v/>
      </c>
      <c r="AX19" s="24">
        <f>IF(AV19&lt;=0,0,MIN(AV19+AW19,MIN(Schulden!G19,AV19+AW19)+MIN(MAX(0,Strategie!$C$9+SUMIFS(Sonderzahlungen!$D$8:$D$67,Sonderzahlungen!$G$8:$G$67,$B19,Sonderzahlungen!$E$8:$E$67,"Nach Strategie")-(IF(AND(Schulden!J8&lt;Schulden!J19,D19&gt;0),MAX(0,D19+E19-MIN(Schulden!G8,D19+E19)),0)+IF(AND(Schulden!J9&lt;Schulden!J19,H19&gt;0),MAX(0,H19+I19-MIN(Schulden!G9,H19+I19)),0)+IF(AND(Schulden!J10&lt;Schulden!J19,L19&gt;0),MAX(0,L19+M19-MIN(Schulden!G10,L19+M19)),0)+IF(AND(Schulden!J11&lt;Schulden!J19,P19&gt;0),MAX(0,P19+Q19-MIN(Schulden!G11,P19+Q19)),0)+IF(AND(Schulden!J12&lt;Schulden!J19,T19&gt;0),MAX(0,T19+U19-MIN(Schulden!G12,T19+U19)),0)+IF(AND(Schulden!J13&lt;Schulden!J19,X19&gt;0),MAX(0,X19+Y19-MIN(Schulden!G13,X19+Y19)),0)+IF(AND(Schulden!J14&lt;Schulden!J19,AB19&gt;0),MAX(0,AB19+AC19-MIN(Schulden!G14,AB19+AC19)),0)+IF(AND(Schulden!J15&lt;Schulden!J19,AF19&gt;0),MAX(0,AF19+AG19-MIN(Schulden!G15,AF19+AG19)),0)+IF(AND(Schulden!J16&lt;Schulden!J19,AJ19&gt;0),MAX(0,AJ19+AK19-MIN(Schulden!G16,AJ19+AK19)),0)+IF(AND(Schulden!J17&lt;Schulden!J19,AN19&gt;0),MAX(0,AN19+AO19-MIN(Schulden!G17,AN19+AO19)),0)+IF(AND(Schulden!J18&lt;Schulden!J19,AR19&gt;0),MAX(0,AR19+AS19-MIN(Schulden!G18,AR19+AS19)),0)+IF(AND(Schulden!J19&lt;Schulden!J19,AV19&gt;0),MAX(0,AV19+AW19-MIN(Schulden!G19,AV19+AW19)),0)+IF(AND(Schulden!J20&lt;Schulden!J19,AZ19&gt;0),MAX(0,AZ19+BA19-MIN(Schulden!G20,AZ19+BA19)),0)+IF(AND(Schulden!J21&lt;Schulden!J19,BD19&gt;0),MAX(0,BD19+BE19-MIN(Schulden!G21,BD19+BE19)),0)+IF(AND(Schulden!J22&lt;Schulden!J19,BH19&gt;0),MAX(0,BH19+BI19-MIN(Schulden!G22,BH19+BI19)),0))),MAX(0,AV19+AW19-MIN(Schulden!G19,AV19+AW19)))+SUMIFS(Sonderzahlungen!$D$8:$D$67,Sonderzahlungen!$G$8:$G$67,$B19,Sonderzahlungen!$E$8:$E$67,"Gezielte Schuld",Sonderzahlungen!$F$8:$F$67,Schulden!B19)))</f>
        <v/>
      </c>
      <c r="AY19" s="24">
        <f>MAX(0,AV19+AW19-AX19)</f>
        <v/>
      </c>
      <c r="AZ19" s="24">
        <f>BC18</f>
        <v/>
      </c>
      <c r="BA19" s="24">
        <f>IF(AZ19&lt;=0,0,AZ19*Schulden!F20/12)</f>
        <v/>
      </c>
      <c r="BB19" s="24">
        <f>IF(AZ19&lt;=0,0,MIN(AZ19+BA19,MIN(Schulden!G20,AZ19+BA19)+MIN(MAX(0,Strategie!$C$9+SUMIFS(Sonderzahlungen!$D$8:$D$67,Sonderzahlungen!$G$8:$G$67,$B19,Sonderzahlungen!$E$8:$E$67,"Nach Strategie")-(IF(AND(Schulden!J8&lt;Schulden!J20,D19&gt;0),MAX(0,D19+E19-MIN(Schulden!G8,D19+E19)),0)+IF(AND(Schulden!J9&lt;Schulden!J20,H19&gt;0),MAX(0,H19+I19-MIN(Schulden!G9,H19+I19)),0)+IF(AND(Schulden!J10&lt;Schulden!J20,L19&gt;0),MAX(0,L19+M19-MIN(Schulden!G10,L19+M19)),0)+IF(AND(Schulden!J11&lt;Schulden!J20,P19&gt;0),MAX(0,P19+Q19-MIN(Schulden!G11,P19+Q19)),0)+IF(AND(Schulden!J12&lt;Schulden!J20,T19&gt;0),MAX(0,T19+U19-MIN(Schulden!G12,T19+U19)),0)+IF(AND(Schulden!J13&lt;Schulden!J20,X19&gt;0),MAX(0,X19+Y19-MIN(Schulden!G13,X19+Y19)),0)+IF(AND(Schulden!J14&lt;Schulden!J20,AB19&gt;0),MAX(0,AB19+AC19-MIN(Schulden!G14,AB19+AC19)),0)+IF(AND(Schulden!J15&lt;Schulden!J20,AF19&gt;0),MAX(0,AF19+AG19-MIN(Schulden!G15,AF19+AG19)),0)+IF(AND(Schulden!J16&lt;Schulden!J20,AJ19&gt;0),MAX(0,AJ19+AK19-MIN(Schulden!G16,AJ19+AK19)),0)+IF(AND(Schulden!J17&lt;Schulden!J20,AN19&gt;0),MAX(0,AN19+AO19-MIN(Schulden!G17,AN19+AO19)),0)+IF(AND(Schulden!J18&lt;Schulden!J20,AR19&gt;0),MAX(0,AR19+AS19-MIN(Schulden!G18,AR19+AS19)),0)+IF(AND(Schulden!J19&lt;Schulden!J20,AV19&gt;0),MAX(0,AV19+AW19-MIN(Schulden!G19,AV19+AW19)),0)+IF(AND(Schulden!J20&lt;Schulden!J20,AZ19&gt;0),MAX(0,AZ19+BA19-MIN(Schulden!G20,AZ19+BA19)),0)+IF(AND(Schulden!J21&lt;Schulden!J20,BD19&gt;0),MAX(0,BD19+BE19-MIN(Schulden!G21,BD19+BE19)),0)+IF(AND(Schulden!J22&lt;Schulden!J20,BH19&gt;0),MAX(0,BH19+BI19-MIN(Schulden!G22,BH19+BI19)),0))),MAX(0,AZ19+BA19-MIN(Schulden!G20,AZ19+BA19)))+SUMIFS(Sonderzahlungen!$D$8:$D$67,Sonderzahlungen!$G$8:$G$67,$B19,Sonderzahlungen!$E$8:$E$67,"Gezielte Schuld",Sonderzahlungen!$F$8:$F$67,Schulden!B20)))</f>
        <v/>
      </c>
      <c r="BC19" s="24">
        <f>MAX(0,AZ19+BA19-BB19)</f>
        <v/>
      </c>
      <c r="BD19" s="24">
        <f>BG18</f>
        <v/>
      </c>
      <c r="BE19" s="24">
        <f>IF(BD19&lt;=0,0,BD19*Schulden!F21/12)</f>
        <v/>
      </c>
      <c r="BF19" s="24">
        <f>IF(BD19&lt;=0,0,MIN(BD19+BE19,MIN(Schulden!G21,BD19+BE19)+MIN(MAX(0,Strategie!$C$9+SUMIFS(Sonderzahlungen!$D$8:$D$67,Sonderzahlungen!$G$8:$G$67,$B19,Sonderzahlungen!$E$8:$E$67,"Nach Strategie")-(IF(AND(Schulden!J8&lt;Schulden!J21,D19&gt;0),MAX(0,D19+E19-MIN(Schulden!G8,D19+E19)),0)+IF(AND(Schulden!J9&lt;Schulden!J21,H19&gt;0),MAX(0,H19+I19-MIN(Schulden!G9,H19+I19)),0)+IF(AND(Schulden!J10&lt;Schulden!J21,L19&gt;0),MAX(0,L19+M19-MIN(Schulden!G10,L19+M19)),0)+IF(AND(Schulden!J11&lt;Schulden!J21,P19&gt;0),MAX(0,P19+Q19-MIN(Schulden!G11,P19+Q19)),0)+IF(AND(Schulden!J12&lt;Schulden!J21,T19&gt;0),MAX(0,T19+U19-MIN(Schulden!G12,T19+U19)),0)+IF(AND(Schulden!J13&lt;Schulden!J21,X19&gt;0),MAX(0,X19+Y19-MIN(Schulden!G13,X19+Y19)),0)+IF(AND(Schulden!J14&lt;Schulden!J21,AB19&gt;0),MAX(0,AB19+AC19-MIN(Schulden!G14,AB19+AC19)),0)+IF(AND(Schulden!J15&lt;Schulden!J21,AF19&gt;0),MAX(0,AF19+AG19-MIN(Schulden!G15,AF19+AG19)),0)+IF(AND(Schulden!J16&lt;Schulden!J21,AJ19&gt;0),MAX(0,AJ19+AK19-MIN(Schulden!G16,AJ19+AK19)),0)+IF(AND(Schulden!J17&lt;Schulden!J21,AN19&gt;0),MAX(0,AN19+AO19-MIN(Schulden!G17,AN19+AO19)),0)+IF(AND(Schulden!J18&lt;Schulden!J21,AR19&gt;0),MAX(0,AR19+AS19-MIN(Schulden!G18,AR19+AS19)),0)+IF(AND(Schulden!J19&lt;Schulden!J21,AV19&gt;0),MAX(0,AV19+AW19-MIN(Schulden!G19,AV19+AW19)),0)+IF(AND(Schulden!J20&lt;Schulden!J21,AZ19&gt;0),MAX(0,AZ19+BA19-MIN(Schulden!G20,AZ19+BA19)),0)+IF(AND(Schulden!J21&lt;Schulden!J21,BD19&gt;0),MAX(0,BD19+BE19-MIN(Schulden!G21,BD19+BE19)),0)+IF(AND(Schulden!J22&lt;Schulden!J21,BH19&gt;0),MAX(0,BH19+BI19-MIN(Schulden!G22,BH19+BI19)),0))),MAX(0,BD19+BE19-MIN(Schulden!G21,BD19+BE19)))+SUMIFS(Sonderzahlungen!$D$8:$D$67,Sonderzahlungen!$G$8:$G$67,$B19,Sonderzahlungen!$E$8:$E$67,"Gezielte Schuld",Sonderzahlungen!$F$8:$F$67,Schulden!B21)))</f>
        <v/>
      </c>
      <c r="BG19" s="24">
        <f>MAX(0,BD19+BE19-BF19)</f>
        <v/>
      </c>
      <c r="BH19" s="24">
        <f>BK18</f>
        <v/>
      </c>
      <c r="BI19" s="24">
        <f>IF(BH19&lt;=0,0,BH19*Schulden!F22/12)</f>
        <v/>
      </c>
      <c r="BJ19" s="24">
        <f>IF(BH19&lt;=0,0,MIN(BH19+BI19,MIN(Schulden!G22,BH19+BI19)+MIN(MAX(0,Strategie!$C$9+SUMIFS(Sonderzahlungen!$D$8:$D$67,Sonderzahlungen!$G$8:$G$67,$B19,Sonderzahlungen!$E$8:$E$67,"Nach Strategie")-(IF(AND(Schulden!J8&lt;Schulden!J22,D19&gt;0),MAX(0,D19+E19-MIN(Schulden!G8,D19+E19)),0)+IF(AND(Schulden!J9&lt;Schulden!J22,H19&gt;0),MAX(0,H19+I19-MIN(Schulden!G9,H19+I19)),0)+IF(AND(Schulden!J10&lt;Schulden!J22,L19&gt;0),MAX(0,L19+M19-MIN(Schulden!G10,L19+M19)),0)+IF(AND(Schulden!J11&lt;Schulden!J22,P19&gt;0),MAX(0,P19+Q19-MIN(Schulden!G11,P19+Q19)),0)+IF(AND(Schulden!J12&lt;Schulden!J22,T19&gt;0),MAX(0,T19+U19-MIN(Schulden!G12,T19+U19)),0)+IF(AND(Schulden!J13&lt;Schulden!J22,X19&gt;0),MAX(0,X19+Y19-MIN(Schulden!G13,X19+Y19)),0)+IF(AND(Schulden!J14&lt;Schulden!J22,AB19&gt;0),MAX(0,AB19+AC19-MIN(Schulden!G14,AB19+AC19)),0)+IF(AND(Schulden!J15&lt;Schulden!J22,AF19&gt;0),MAX(0,AF19+AG19-MIN(Schulden!G15,AF19+AG19)),0)+IF(AND(Schulden!J16&lt;Schulden!J22,AJ19&gt;0),MAX(0,AJ19+AK19-MIN(Schulden!G16,AJ19+AK19)),0)+IF(AND(Schulden!J17&lt;Schulden!J22,AN19&gt;0),MAX(0,AN19+AO19-MIN(Schulden!G17,AN19+AO19)),0)+IF(AND(Schulden!J18&lt;Schulden!J22,AR19&gt;0),MAX(0,AR19+AS19-MIN(Schulden!G18,AR19+AS19)),0)+IF(AND(Schulden!J19&lt;Schulden!J22,AV19&gt;0),MAX(0,AV19+AW19-MIN(Schulden!G19,AV19+AW19)),0)+IF(AND(Schulden!J20&lt;Schulden!J22,AZ19&gt;0),MAX(0,AZ19+BA19-MIN(Schulden!G20,AZ19+BA19)),0)+IF(AND(Schulden!J21&lt;Schulden!J22,BD19&gt;0),MAX(0,BD19+BE19-MIN(Schulden!G21,BD19+BE19)),0)+IF(AND(Schulden!J22&lt;Schulden!J22,BH19&gt;0),MAX(0,BH19+BI19-MIN(Schulden!G22,BH19+BI19)),0))),MAX(0,BH19+BI19-MIN(Schulden!G22,BH19+BI19)))+SUMIFS(Sonderzahlungen!$D$8:$D$67,Sonderzahlungen!$G$8:$G$67,$B19,Sonderzahlungen!$E$8:$E$67,"Gezielte Schuld",Sonderzahlungen!$F$8:$F$67,Schulden!B22)))</f>
        <v/>
      </c>
      <c r="BK19" s="24">
        <f>MAX(0,BH19+BI19-BJ19)</f>
        <v/>
      </c>
    </row>
    <row r="20">
      <c r="B20" s="23">
        <f>EDATE(B19,1)</f>
        <v/>
      </c>
      <c r="C20" s="24">
        <f>SUMIFS(Sonderzahlungen!$D$8:$D$67,Sonderzahlungen!$G$8:$G$67,B20)</f>
        <v/>
      </c>
      <c r="D20" s="24">
        <f>G19</f>
        <v/>
      </c>
      <c r="E20" s="24">
        <f>IF(D20&lt;=0,0,D20*Schulden!F8/12)</f>
        <v/>
      </c>
      <c r="F20" s="24">
        <f>IF(D20&lt;=0,0,MIN(D20+E20,MIN(Schulden!G8,D20+E20)+MIN(MAX(0,Strategie!$C$9+SUMIFS(Sonderzahlungen!$D$8:$D$67,Sonderzahlungen!$G$8:$G$67,$B20,Sonderzahlungen!$E$8:$E$67,"Nach Strategie")-(IF(AND(Schulden!J8&lt;Schulden!J8,D20&gt;0),MAX(0,D20+E20-MIN(Schulden!G8,D20+E20)),0)+IF(AND(Schulden!J9&lt;Schulden!J8,H20&gt;0),MAX(0,H20+I20-MIN(Schulden!G9,H20+I20)),0)+IF(AND(Schulden!J10&lt;Schulden!J8,L20&gt;0),MAX(0,L20+M20-MIN(Schulden!G10,L20+M20)),0)+IF(AND(Schulden!J11&lt;Schulden!J8,P20&gt;0),MAX(0,P20+Q20-MIN(Schulden!G11,P20+Q20)),0)+IF(AND(Schulden!J12&lt;Schulden!J8,T20&gt;0),MAX(0,T20+U20-MIN(Schulden!G12,T20+U20)),0)+IF(AND(Schulden!J13&lt;Schulden!J8,X20&gt;0),MAX(0,X20+Y20-MIN(Schulden!G13,X20+Y20)),0)+IF(AND(Schulden!J14&lt;Schulden!J8,AB20&gt;0),MAX(0,AB20+AC20-MIN(Schulden!G14,AB20+AC20)),0)+IF(AND(Schulden!J15&lt;Schulden!J8,AF20&gt;0),MAX(0,AF20+AG20-MIN(Schulden!G15,AF20+AG20)),0)+IF(AND(Schulden!J16&lt;Schulden!J8,AJ20&gt;0),MAX(0,AJ20+AK20-MIN(Schulden!G16,AJ20+AK20)),0)+IF(AND(Schulden!J17&lt;Schulden!J8,AN20&gt;0),MAX(0,AN20+AO20-MIN(Schulden!G17,AN20+AO20)),0)+IF(AND(Schulden!J18&lt;Schulden!J8,AR20&gt;0),MAX(0,AR20+AS20-MIN(Schulden!G18,AR20+AS20)),0)+IF(AND(Schulden!J19&lt;Schulden!J8,AV20&gt;0),MAX(0,AV20+AW20-MIN(Schulden!G19,AV20+AW20)),0)+IF(AND(Schulden!J20&lt;Schulden!J8,AZ20&gt;0),MAX(0,AZ20+BA20-MIN(Schulden!G20,AZ20+BA20)),0)+IF(AND(Schulden!J21&lt;Schulden!J8,BD20&gt;0),MAX(0,BD20+BE20-MIN(Schulden!G21,BD20+BE20)),0)+IF(AND(Schulden!J22&lt;Schulden!J8,BH20&gt;0),MAX(0,BH20+BI20-MIN(Schulden!G22,BH20+BI20)),0))),MAX(0,D20+E20-MIN(Schulden!G8,D20+E20)))+SUMIFS(Sonderzahlungen!$D$8:$D$67,Sonderzahlungen!$G$8:$G$67,$B20,Sonderzahlungen!$E$8:$E$67,"Gezielte Schuld",Sonderzahlungen!$F$8:$F$67,Schulden!B8)))</f>
        <v/>
      </c>
      <c r="G20" s="24">
        <f>MAX(0,D20+E20-F20)</f>
        <v/>
      </c>
      <c r="H20" s="24">
        <f>K19</f>
        <v/>
      </c>
      <c r="I20" s="24">
        <f>IF(H20&lt;=0,0,H20*Schulden!F9/12)</f>
        <v/>
      </c>
      <c r="J20" s="24">
        <f>IF(H20&lt;=0,0,MIN(H20+I20,MIN(Schulden!G9,H20+I20)+MIN(MAX(0,Strategie!$C$9+SUMIFS(Sonderzahlungen!$D$8:$D$67,Sonderzahlungen!$G$8:$G$67,$B20,Sonderzahlungen!$E$8:$E$67,"Nach Strategie")-(IF(AND(Schulden!J8&lt;Schulden!J9,D20&gt;0),MAX(0,D20+E20-MIN(Schulden!G8,D20+E20)),0)+IF(AND(Schulden!J9&lt;Schulden!J9,H20&gt;0),MAX(0,H20+I20-MIN(Schulden!G9,H20+I20)),0)+IF(AND(Schulden!J10&lt;Schulden!J9,L20&gt;0),MAX(0,L20+M20-MIN(Schulden!G10,L20+M20)),0)+IF(AND(Schulden!J11&lt;Schulden!J9,P20&gt;0),MAX(0,P20+Q20-MIN(Schulden!G11,P20+Q20)),0)+IF(AND(Schulden!J12&lt;Schulden!J9,T20&gt;0),MAX(0,T20+U20-MIN(Schulden!G12,T20+U20)),0)+IF(AND(Schulden!J13&lt;Schulden!J9,X20&gt;0),MAX(0,X20+Y20-MIN(Schulden!G13,X20+Y20)),0)+IF(AND(Schulden!J14&lt;Schulden!J9,AB20&gt;0),MAX(0,AB20+AC20-MIN(Schulden!G14,AB20+AC20)),0)+IF(AND(Schulden!J15&lt;Schulden!J9,AF20&gt;0),MAX(0,AF20+AG20-MIN(Schulden!G15,AF20+AG20)),0)+IF(AND(Schulden!J16&lt;Schulden!J9,AJ20&gt;0),MAX(0,AJ20+AK20-MIN(Schulden!G16,AJ20+AK20)),0)+IF(AND(Schulden!J17&lt;Schulden!J9,AN20&gt;0),MAX(0,AN20+AO20-MIN(Schulden!G17,AN20+AO20)),0)+IF(AND(Schulden!J18&lt;Schulden!J9,AR20&gt;0),MAX(0,AR20+AS20-MIN(Schulden!G18,AR20+AS20)),0)+IF(AND(Schulden!J19&lt;Schulden!J9,AV20&gt;0),MAX(0,AV20+AW20-MIN(Schulden!G19,AV20+AW20)),0)+IF(AND(Schulden!J20&lt;Schulden!J9,AZ20&gt;0),MAX(0,AZ20+BA20-MIN(Schulden!G20,AZ20+BA20)),0)+IF(AND(Schulden!J21&lt;Schulden!J9,BD20&gt;0),MAX(0,BD20+BE20-MIN(Schulden!G21,BD20+BE20)),0)+IF(AND(Schulden!J22&lt;Schulden!J9,BH20&gt;0),MAX(0,BH20+BI20-MIN(Schulden!G22,BH20+BI20)),0))),MAX(0,H20+I20-MIN(Schulden!G9,H20+I20)))+SUMIFS(Sonderzahlungen!$D$8:$D$67,Sonderzahlungen!$G$8:$G$67,$B20,Sonderzahlungen!$E$8:$E$67,"Gezielte Schuld",Sonderzahlungen!$F$8:$F$67,Schulden!B9)))</f>
        <v/>
      </c>
      <c r="K20" s="24">
        <f>MAX(0,H20+I20-J20)</f>
        <v/>
      </c>
      <c r="L20" s="24">
        <f>O19</f>
        <v/>
      </c>
      <c r="M20" s="24">
        <f>IF(L20&lt;=0,0,L20*Schulden!F10/12)</f>
        <v/>
      </c>
      <c r="N20" s="24">
        <f>IF(L20&lt;=0,0,MIN(L20+M20,MIN(Schulden!G10,L20+M20)+MIN(MAX(0,Strategie!$C$9+SUMIFS(Sonderzahlungen!$D$8:$D$67,Sonderzahlungen!$G$8:$G$67,$B20,Sonderzahlungen!$E$8:$E$67,"Nach Strategie")-(IF(AND(Schulden!J8&lt;Schulden!J10,D20&gt;0),MAX(0,D20+E20-MIN(Schulden!G8,D20+E20)),0)+IF(AND(Schulden!J9&lt;Schulden!J10,H20&gt;0),MAX(0,H20+I20-MIN(Schulden!G9,H20+I20)),0)+IF(AND(Schulden!J10&lt;Schulden!J10,L20&gt;0),MAX(0,L20+M20-MIN(Schulden!G10,L20+M20)),0)+IF(AND(Schulden!J11&lt;Schulden!J10,P20&gt;0),MAX(0,P20+Q20-MIN(Schulden!G11,P20+Q20)),0)+IF(AND(Schulden!J12&lt;Schulden!J10,T20&gt;0),MAX(0,T20+U20-MIN(Schulden!G12,T20+U20)),0)+IF(AND(Schulden!J13&lt;Schulden!J10,X20&gt;0),MAX(0,X20+Y20-MIN(Schulden!G13,X20+Y20)),0)+IF(AND(Schulden!J14&lt;Schulden!J10,AB20&gt;0),MAX(0,AB20+AC20-MIN(Schulden!G14,AB20+AC20)),0)+IF(AND(Schulden!J15&lt;Schulden!J10,AF20&gt;0),MAX(0,AF20+AG20-MIN(Schulden!G15,AF20+AG20)),0)+IF(AND(Schulden!J16&lt;Schulden!J10,AJ20&gt;0),MAX(0,AJ20+AK20-MIN(Schulden!G16,AJ20+AK20)),0)+IF(AND(Schulden!J17&lt;Schulden!J10,AN20&gt;0),MAX(0,AN20+AO20-MIN(Schulden!G17,AN20+AO20)),0)+IF(AND(Schulden!J18&lt;Schulden!J10,AR20&gt;0),MAX(0,AR20+AS20-MIN(Schulden!G18,AR20+AS20)),0)+IF(AND(Schulden!J19&lt;Schulden!J10,AV20&gt;0),MAX(0,AV20+AW20-MIN(Schulden!G19,AV20+AW20)),0)+IF(AND(Schulden!J20&lt;Schulden!J10,AZ20&gt;0),MAX(0,AZ20+BA20-MIN(Schulden!G20,AZ20+BA20)),0)+IF(AND(Schulden!J21&lt;Schulden!J10,BD20&gt;0),MAX(0,BD20+BE20-MIN(Schulden!G21,BD20+BE20)),0)+IF(AND(Schulden!J22&lt;Schulden!J10,BH20&gt;0),MAX(0,BH20+BI20-MIN(Schulden!G22,BH20+BI20)),0))),MAX(0,L20+M20-MIN(Schulden!G10,L20+M20)))+SUMIFS(Sonderzahlungen!$D$8:$D$67,Sonderzahlungen!$G$8:$G$67,$B20,Sonderzahlungen!$E$8:$E$67,"Gezielte Schuld",Sonderzahlungen!$F$8:$F$67,Schulden!B10)))</f>
        <v/>
      </c>
      <c r="O20" s="24">
        <f>MAX(0,L20+M20-N20)</f>
        <v/>
      </c>
      <c r="P20" s="24">
        <f>S19</f>
        <v/>
      </c>
      <c r="Q20" s="24">
        <f>IF(P20&lt;=0,0,P20*Schulden!F11/12)</f>
        <v/>
      </c>
      <c r="R20" s="24">
        <f>IF(P20&lt;=0,0,MIN(P20+Q20,MIN(Schulden!G11,P20+Q20)+MIN(MAX(0,Strategie!$C$9+SUMIFS(Sonderzahlungen!$D$8:$D$67,Sonderzahlungen!$G$8:$G$67,$B20,Sonderzahlungen!$E$8:$E$67,"Nach Strategie")-(IF(AND(Schulden!J8&lt;Schulden!J11,D20&gt;0),MAX(0,D20+E20-MIN(Schulden!G8,D20+E20)),0)+IF(AND(Schulden!J9&lt;Schulden!J11,H20&gt;0),MAX(0,H20+I20-MIN(Schulden!G9,H20+I20)),0)+IF(AND(Schulden!J10&lt;Schulden!J11,L20&gt;0),MAX(0,L20+M20-MIN(Schulden!G10,L20+M20)),0)+IF(AND(Schulden!J11&lt;Schulden!J11,P20&gt;0),MAX(0,P20+Q20-MIN(Schulden!G11,P20+Q20)),0)+IF(AND(Schulden!J12&lt;Schulden!J11,T20&gt;0),MAX(0,T20+U20-MIN(Schulden!G12,T20+U20)),0)+IF(AND(Schulden!J13&lt;Schulden!J11,X20&gt;0),MAX(0,X20+Y20-MIN(Schulden!G13,X20+Y20)),0)+IF(AND(Schulden!J14&lt;Schulden!J11,AB20&gt;0),MAX(0,AB20+AC20-MIN(Schulden!G14,AB20+AC20)),0)+IF(AND(Schulden!J15&lt;Schulden!J11,AF20&gt;0),MAX(0,AF20+AG20-MIN(Schulden!G15,AF20+AG20)),0)+IF(AND(Schulden!J16&lt;Schulden!J11,AJ20&gt;0),MAX(0,AJ20+AK20-MIN(Schulden!G16,AJ20+AK20)),0)+IF(AND(Schulden!J17&lt;Schulden!J11,AN20&gt;0),MAX(0,AN20+AO20-MIN(Schulden!G17,AN20+AO20)),0)+IF(AND(Schulden!J18&lt;Schulden!J11,AR20&gt;0),MAX(0,AR20+AS20-MIN(Schulden!G18,AR20+AS20)),0)+IF(AND(Schulden!J19&lt;Schulden!J11,AV20&gt;0),MAX(0,AV20+AW20-MIN(Schulden!G19,AV20+AW20)),0)+IF(AND(Schulden!J20&lt;Schulden!J11,AZ20&gt;0),MAX(0,AZ20+BA20-MIN(Schulden!G20,AZ20+BA20)),0)+IF(AND(Schulden!J21&lt;Schulden!J11,BD20&gt;0),MAX(0,BD20+BE20-MIN(Schulden!G21,BD20+BE20)),0)+IF(AND(Schulden!J22&lt;Schulden!J11,BH20&gt;0),MAX(0,BH20+BI20-MIN(Schulden!G22,BH20+BI20)),0))),MAX(0,P20+Q20-MIN(Schulden!G11,P20+Q20)))+SUMIFS(Sonderzahlungen!$D$8:$D$67,Sonderzahlungen!$G$8:$G$67,$B20,Sonderzahlungen!$E$8:$E$67,"Gezielte Schuld",Sonderzahlungen!$F$8:$F$67,Schulden!B11)))</f>
        <v/>
      </c>
      <c r="S20" s="24">
        <f>MAX(0,P20+Q20-R20)</f>
        <v/>
      </c>
      <c r="T20" s="24">
        <f>W19</f>
        <v/>
      </c>
      <c r="U20" s="24">
        <f>IF(T20&lt;=0,0,T20*Schulden!F12/12)</f>
        <v/>
      </c>
      <c r="V20" s="24">
        <f>IF(T20&lt;=0,0,MIN(T20+U20,MIN(Schulden!G12,T20+U20)+MIN(MAX(0,Strategie!$C$9+SUMIFS(Sonderzahlungen!$D$8:$D$67,Sonderzahlungen!$G$8:$G$67,$B20,Sonderzahlungen!$E$8:$E$67,"Nach Strategie")-(IF(AND(Schulden!J8&lt;Schulden!J12,D20&gt;0),MAX(0,D20+E20-MIN(Schulden!G8,D20+E20)),0)+IF(AND(Schulden!J9&lt;Schulden!J12,H20&gt;0),MAX(0,H20+I20-MIN(Schulden!G9,H20+I20)),0)+IF(AND(Schulden!J10&lt;Schulden!J12,L20&gt;0),MAX(0,L20+M20-MIN(Schulden!G10,L20+M20)),0)+IF(AND(Schulden!J11&lt;Schulden!J12,P20&gt;0),MAX(0,P20+Q20-MIN(Schulden!G11,P20+Q20)),0)+IF(AND(Schulden!J12&lt;Schulden!J12,T20&gt;0),MAX(0,T20+U20-MIN(Schulden!G12,T20+U20)),0)+IF(AND(Schulden!J13&lt;Schulden!J12,X20&gt;0),MAX(0,X20+Y20-MIN(Schulden!G13,X20+Y20)),0)+IF(AND(Schulden!J14&lt;Schulden!J12,AB20&gt;0),MAX(0,AB20+AC20-MIN(Schulden!G14,AB20+AC20)),0)+IF(AND(Schulden!J15&lt;Schulden!J12,AF20&gt;0),MAX(0,AF20+AG20-MIN(Schulden!G15,AF20+AG20)),0)+IF(AND(Schulden!J16&lt;Schulden!J12,AJ20&gt;0),MAX(0,AJ20+AK20-MIN(Schulden!G16,AJ20+AK20)),0)+IF(AND(Schulden!J17&lt;Schulden!J12,AN20&gt;0),MAX(0,AN20+AO20-MIN(Schulden!G17,AN20+AO20)),0)+IF(AND(Schulden!J18&lt;Schulden!J12,AR20&gt;0),MAX(0,AR20+AS20-MIN(Schulden!G18,AR20+AS20)),0)+IF(AND(Schulden!J19&lt;Schulden!J12,AV20&gt;0),MAX(0,AV20+AW20-MIN(Schulden!G19,AV20+AW20)),0)+IF(AND(Schulden!J20&lt;Schulden!J12,AZ20&gt;0),MAX(0,AZ20+BA20-MIN(Schulden!G20,AZ20+BA20)),0)+IF(AND(Schulden!J21&lt;Schulden!J12,BD20&gt;0),MAX(0,BD20+BE20-MIN(Schulden!G21,BD20+BE20)),0)+IF(AND(Schulden!J22&lt;Schulden!J12,BH20&gt;0),MAX(0,BH20+BI20-MIN(Schulden!G22,BH20+BI20)),0))),MAX(0,T20+U20-MIN(Schulden!G12,T20+U20)))+SUMIFS(Sonderzahlungen!$D$8:$D$67,Sonderzahlungen!$G$8:$G$67,$B20,Sonderzahlungen!$E$8:$E$67,"Gezielte Schuld",Sonderzahlungen!$F$8:$F$67,Schulden!B12)))</f>
        <v/>
      </c>
      <c r="W20" s="24">
        <f>MAX(0,T20+U20-V20)</f>
        <v/>
      </c>
      <c r="X20" s="24">
        <f>AA19</f>
        <v/>
      </c>
      <c r="Y20" s="24">
        <f>IF(X20&lt;=0,0,X20*Schulden!F13/12)</f>
        <v/>
      </c>
      <c r="Z20" s="24">
        <f>IF(X20&lt;=0,0,MIN(X20+Y20,MIN(Schulden!G13,X20+Y20)+MIN(MAX(0,Strategie!$C$9+SUMIFS(Sonderzahlungen!$D$8:$D$67,Sonderzahlungen!$G$8:$G$67,$B20,Sonderzahlungen!$E$8:$E$67,"Nach Strategie")-(IF(AND(Schulden!J8&lt;Schulden!J13,D20&gt;0),MAX(0,D20+E20-MIN(Schulden!G8,D20+E20)),0)+IF(AND(Schulden!J9&lt;Schulden!J13,H20&gt;0),MAX(0,H20+I20-MIN(Schulden!G9,H20+I20)),0)+IF(AND(Schulden!J10&lt;Schulden!J13,L20&gt;0),MAX(0,L20+M20-MIN(Schulden!G10,L20+M20)),0)+IF(AND(Schulden!J11&lt;Schulden!J13,P20&gt;0),MAX(0,P20+Q20-MIN(Schulden!G11,P20+Q20)),0)+IF(AND(Schulden!J12&lt;Schulden!J13,T20&gt;0),MAX(0,T20+U20-MIN(Schulden!G12,T20+U20)),0)+IF(AND(Schulden!J13&lt;Schulden!J13,X20&gt;0),MAX(0,X20+Y20-MIN(Schulden!G13,X20+Y20)),0)+IF(AND(Schulden!J14&lt;Schulden!J13,AB20&gt;0),MAX(0,AB20+AC20-MIN(Schulden!G14,AB20+AC20)),0)+IF(AND(Schulden!J15&lt;Schulden!J13,AF20&gt;0),MAX(0,AF20+AG20-MIN(Schulden!G15,AF20+AG20)),0)+IF(AND(Schulden!J16&lt;Schulden!J13,AJ20&gt;0),MAX(0,AJ20+AK20-MIN(Schulden!G16,AJ20+AK20)),0)+IF(AND(Schulden!J17&lt;Schulden!J13,AN20&gt;0),MAX(0,AN20+AO20-MIN(Schulden!G17,AN20+AO20)),0)+IF(AND(Schulden!J18&lt;Schulden!J13,AR20&gt;0),MAX(0,AR20+AS20-MIN(Schulden!G18,AR20+AS20)),0)+IF(AND(Schulden!J19&lt;Schulden!J13,AV20&gt;0),MAX(0,AV20+AW20-MIN(Schulden!G19,AV20+AW20)),0)+IF(AND(Schulden!J20&lt;Schulden!J13,AZ20&gt;0),MAX(0,AZ20+BA20-MIN(Schulden!G20,AZ20+BA20)),0)+IF(AND(Schulden!J21&lt;Schulden!J13,BD20&gt;0),MAX(0,BD20+BE20-MIN(Schulden!G21,BD20+BE20)),0)+IF(AND(Schulden!J22&lt;Schulden!J13,BH20&gt;0),MAX(0,BH20+BI20-MIN(Schulden!G22,BH20+BI20)),0))),MAX(0,X20+Y20-MIN(Schulden!G13,X20+Y20)))+SUMIFS(Sonderzahlungen!$D$8:$D$67,Sonderzahlungen!$G$8:$G$67,$B20,Sonderzahlungen!$E$8:$E$67,"Gezielte Schuld",Sonderzahlungen!$F$8:$F$67,Schulden!B13)))</f>
        <v/>
      </c>
      <c r="AA20" s="24">
        <f>MAX(0,X20+Y20-Z20)</f>
        <v/>
      </c>
      <c r="AB20" s="24">
        <f>AE19</f>
        <v/>
      </c>
      <c r="AC20" s="24">
        <f>IF(AB20&lt;=0,0,AB20*Schulden!F14/12)</f>
        <v/>
      </c>
      <c r="AD20" s="24">
        <f>IF(AB20&lt;=0,0,MIN(AB20+AC20,MIN(Schulden!G14,AB20+AC20)+MIN(MAX(0,Strategie!$C$9+SUMIFS(Sonderzahlungen!$D$8:$D$67,Sonderzahlungen!$G$8:$G$67,$B20,Sonderzahlungen!$E$8:$E$67,"Nach Strategie")-(IF(AND(Schulden!J8&lt;Schulden!J14,D20&gt;0),MAX(0,D20+E20-MIN(Schulden!G8,D20+E20)),0)+IF(AND(Schulden!J9&lt;Schulden!J14,H20&gt;0),MAX(0,H20+I20-MIN(Schulden!G9,H20+I20)),0)+IF(AND(Schulden!J10&lt;Schulden!J14,L20&gt;0),MAX(0,L20+M20-MIN(Schulden!G10,L20+M20)),0)+IF(AND(Schulden!J11&lt;Schulden!J14,P20&gt;0),MAX(0,P20+Q20-MIN(Schulden!G11,P20+Q20)),0)+IF(AND(Schulden!J12&lt;Schulden!J14,T20&gt;0),MAX(0,T20+U20-MIN(Schulden!G12,T20+U20)),0)+IF(AND(Schulden!J13&lt;Schulden!J14,X20&gt;0),MAX(0,X20+Y20-MIN(Schulden!G13,X20+Y20)),0)+IF(AND(Schulden!J14&lt;Schulden!J14,AB20&gt;0),MAX(0,AB20+AC20-MIN(Schulden!G14,AB20+AC20)),0)+IF(AND(Schulden!J15&lt;Schulden!J14,AF20&gt;0),MAX(0,AF20+AG20-MIN(Schulden!G15,AF20+AG20)),0)+IF(AND(Schulden!J16&lt;Schulden!J14,AJ20&gt;0),MAX(0,AJ20+AK20-MIN(Schulden!G16,AJ20+AK20)),0)+IF(AND(Schulden!J17&lt;Schulden!J14,AN20&gt;0),MAX(0,AN20+AO20-MIN(Schulden!G17,AN20+AO20)),0)+IF(AND(Schulden!J18&lt;Schulden!J14,AR20&gt;0),MAX(0,AR20+AS20-MIN(Schulden!G18,AR20+AS20)),0)+IF(AND(Schulden!J19&lt;Schulden!J14,AV20&gt;0),MAX(0,AV20+AW20-MIN(Schulden!G19,AV20+AW20)),0)+IF(AND(Schulden!J20&lt;Schulden!J14,AZ20&gt;0),MAX(0,AZ20+BA20-MIN(Schulden!G20,AZ20+BA20)),0)+IF(AND(Schulden!J21&lt;Schulden!J14,BD20&gt;0),MAX(0,BD20+BE20-MIN(Schulden!G21,BD20+BE20)),0)+IF(AND(Schulden!J22&lt;Schulden!J14,BH20&gt;0),MAX(0,BH20+BI20-MIN(Schulden!G22,BH20+BI20)),0))),MAX(0,AB20+AC20-MIN(Schulden!G14,AB20+AC20)))+SUMIFS(Sonderzahlungen!$D$8:$D$67,Sonderzahlungen!$G$8:$G$67,$B20,Sonderzahlungen!$E$8:$E$67,"Gezielte Schuld",Sonderzahlungen!$F$8:$F$67,Schulden!B14)))</f>
        <v/>
      </c>
      <c r="AE20" s="24">
        <f>MAX(0,AB20+AC20-AD20)</f>
        <v/>
      </c>
      <c r="AF20" s="24">
        <f>AI19</f>
        <v/>
      </c>
      <c r="AG20" s="24">
        <f>IF(AF20&lt;=0,0,AF20*Schulden!F15/12)</f>
        <v/>
      </c>
      <c r="AH20" s="24">
        <f>IF(AF20&lt;=0,0,MIN(AF20+AG20,MIN(Schulden!G15,AF20+AG20)+MIN(MAX(0,Strategie!$C$9+SUMIFS(Sonderzahlungen!$D$8:$D$67,Sonderzahlungen!$G$8:$G$67,$B20,Sonderzahlungen!$E$8:$E$67,"Nach Strategie")-(IF(AND(Schulden!J8&lt;Schulden!J15,D20&gt;0),MAX(0,D20+E20-MIN(Schulden!G8,D20+E20)),0)+IF(AND(Schulden!J9&lt;Schulden!J15,H20&gt;0),MAX(0,H20+I20-MIN(Schulden!G9,H20+I20)),0)+IF(AND(Schulden!J10&lt;Schulden!J15,L20&gt;0),MAX(0,L20+M20-MIN(Schulden!G10,L20+M20)),0)+IF(AND(Schulden!J11&lt;Schulden!J15,P20&gt;0),MAX(0,P20+Q20-MIN(Schulden!G11,P20+Q20)),0)+IF(AND(Schulden!J12&lt;Schulden!J15,T20&gt;0),MAX(0,T20+U20-MIN(Schulden!G12,T20+U20)),0)+IF(AND(Schulden!J13&lt;Schulden!J15,X20&gt;0),MAX(0,X20+Y20-MIN(Schulden!G13,X20+Y20)),0)+IF(AND(Schulden!J14&lt;Schulden!J15,AB20&gt;0),MAX(0,AB20+AC20-MIN(Schulden!G14,AB20+AC20)),0)+IF(AND(Schulden!J15&lt;Schulden!J15,AF20&gt;0),MAX(0,AF20+AG20-MIN(Schulden!G15,AF20+AG20)),0)+IF(AND(Schulden!J16&lt;Schulden!J15,AJ20&gt;0),MAX(0,AJ20+AK20-MIN(Schulden!G16,AJ20+AK20)),0)+IF(AND(Schulden!J17&lt;Schulden!J15,AN20&gt;0),MAX(0,AN20+AO20-MIN(Schulden!G17,AN20+AO20)),0)+IF(AND(Schulden!J18&lt;Schulden!J15,AR20&gt;0),MAX(0,AR20+AS20-MIN(Schulden!G18,AR20+AS20)),0)+IF(AND(Schulden!J19&lt;Schulden!J15,AV20&gt;0),MAX(0,AV20+AW20-MIN(Schulden!G19,AV20+AW20)),0)+IF(AND(Schulden!J20&lt;Schulden!J15,AZ20&gt;0),MAX(0,AZ20+BA20-MIN(Schulden!G20,AZ20+BA20)),0)+IF(AND(Schulden!J21&lt;Schulden!J15,BD20&gt;0),MAX(0,BD20+BE20-MIN(Schulden!G21,BD20+BE20)),0)+IF(AND(Schulden!J22&lt;Schulden!J15,BH20&gt;0),MAX(0,BH20+BI20-MIN(Schulden!G22,BH20+BI20)),0))),MAX(0,AF20+AG20-MIN(Schulden!G15,AF20+AG20)))+SUMIFS(Sonderzahlungen!$D$8:$D$67,Sonderzahlungen!$G$8:$G$67,$B20,Sonderzahlungen!$E$8:$E$67,"Gezielte Schuld",Sonderzahlungen!$F$8:$F$67,Schulden!B15)))</f>
        <v/>
      </c>
      <c r="AI20" s="24">
        <f>MAX(0,AF20+AG20-AH20)</f>
        <v/>
      </c>
      <c r="AJ20" s="24">
        <f>AM19</f>
        <v/>
      </c>
      <c r="AK20" s="24">
        <f>IF(AJ20&lt;=0,0,AJ20*Schulden!F16/12)</f>
        <v/>
      </c>
      <c r="AL20" s="24">
        <f>IF(AJ20&lt;=0,0,MIN(AJ20+AK20,MIN(Schulden!G16,AJ20+AK20)+MIN(MAX(0,Strategie!$C$9+SUMIFS(Sonderzahlungen!$D$8:$D$67,Sonderzahlungen!$G$8:$G$67,$B20,Sonderzahlungen!$E$8:$E$67,"Nach Strategie")-(IF(AND(Schulden!J8&lt;Schulden!J16,D20&gt;0),MAX(0,D20+E20-MIN(Schulden!G8,D20+E20)),0)+IF(AND(Schulden!J9&lt;Schulden!J16,H20&gt;0),MAX(0,H20+I20-MIN(Schulden!G9,H20+I20)),0)+IF(AND(Schulden!J10&lt;Schulden!J16,L20&gt;0),MAX(0,L20+M20-MIN(Schulden!G10,L20+M20)),0)+IF(AND(Schulden!J11&lt;Schulden!J16,P20&gt;0),MAX(0,P20+Q20-MIN(Schulden!G11,P20+Q20)),0)+IF(AND(Schulden!J12&lt;Schulden!J16,T20&gt;0),MAX(0,T20+U20-MIN(Schulden!G12,T20+U20)),0)+IF(AND(Schulden!J13&lt;Schulden!J16,X20&gt;0),MAX(0,X20+Y20-MIN(Schulden!G13,X20+Y20)),0)+IF(AND(Schulden!J14&lt;Schulden!J16,AB20&gt;0),MAX(0,AB20+AC20-MIN(Schulden!G14,AB20+AC20)),0)+IF(AND(Schulden!J15&lt;Schulden!J16,AF20&gt;0),MAX(0,AF20+AG20-MIN(Schulden!G15,AF20+AG20)),0)+IF(AND(Schulden!J16&lt;Schulden!J16,AJ20&gt;0),MAX(0,AJ20+AK20-MIN(Schulden!G16,AJ20+AK20)),0)+IF(AND(Schulden!J17&lt;Schulden!J16,AN20&gt;0),MAX(0,AN20+AO20-MIN(Schulden!G17,AN20+AO20)),0)+IF(AND(Schulden!J18&lt;Schulden!J16,AR20&gt;0),MAX(0,AR20+AS20-MIN(Schulden!G18,AR20+AS20)),0)+IF(AND(Schulden!J19&lt;Schulden!J16,AV20&gt;0),MAX(0,AV20+AW20-MIN(Schulden!G19,AV20+AW20)),0)+IF(AND(Schulden!J20&lt;Schulden!J16,AZ20&gt;0),MAX(0,AZ20+BA20-MIN(Schulden!G20,AZ20+BA20)),0)+IF(AND(Schulden!J21&lt;Schulden!J16,BD20&gt;0),MAX(0,BD20+BE20-MIN(Schulden!G21,BD20+BE20)),0)+IF(AND(Schulden!J22&lt;Schulden!J16,BH20&gt;0),MAX(0,BH20+BI20-MIN(Schulden!G22,BH20+BI20)),0))),MAX(0,AJ20+AK20-MIN(Schulden!G16,AJ20+AK20)))+SUMIFS(Sonderzahlungen!$D$8:$D$67,Sonderzahlungen!$G$8:$G$67,$B20,Sonderzahlungen!$E$8:$E$67,"Gezielte Schuld",Sonderzahlungen!$F$8:$F$67,Schulden!B16)))</f>
        <v/>
      </c>
      <c r="AM20" s="24">
        <f>MAX(0,AJ20+AK20-AL20)</f>
        <v/>
      </c>
      <c r="AN20" s="24">
        <f>AQ19</f>
        <v/>
      </c>
      <c r="AO20" s="24">
        <f>IF(AN20&lt;=0,0,AN20*Schulden!F17/12)</f>
        <v/>
      </c>
      <c r="AP20" s="24">
        <f>IF(AN20&lt;=0,0,MIN(AN20+AO20,MIN(Schulden!G17,AN20+AO20)+MIN(MAX(0,Strategie!$C$9+SUMIFS(Sonderzahlungen!$D$8:$D$67,Sonderzahlungen!$G$8:$G$67,$B20,Sonderzahlungen!$E$8:$E$67,"Nach Strategie")-(IF(AND(Schulden!J8&lt;Schulden!J17,D20&gt;0),MAX(0,D20+E20-MIN(Schulden!G8,D20+E20)),0)+IF(AND(Schulden!J9&lt;Schulden!J17,H20&gt;0),MAX(0,H20+I20-MIN(Schulden!G9,H20+I20)),0)+IF(AND(Schulden!J10&lt;Schulden!J17,L20&gt;0),MAX(0,L20+M20-MIN(Schulden!G10,L20+M20)),0)+IF(AND(Schulden!J11&lt;Schulden!J17,P20&gt;0),MAX(0,P20+Q20-MIN(Schulden!G11,P20+Q20)),0)+IF(AND(Schulden!J12&lt;Schulden!J17,T20&gt;0),MAX(0,T20+U20-MIN(Schulden!G12,T20+U20)),0)+IF(AND(Schulden!J13&lt;Schulden!J17,X20&gt;0),MAX(0,X20+Y20-MIN(Schulden!G13,X20+Y20)),0)+IF(AND(Schulden!J14&lt;Schulden!J17,AB20&gt;0),MAX(0,AB20+AC20-MIN(Schulden!G14,AB20+AC20)),0)+IF(AND(Schulden!J15&lt;Schulden!J17,AF20&gt;0),MAX(0,AF20+AG20-MIN(Schulden!G15,AF20+AG20)),0)+IF(AND(Schulden!J16&lt;Schulden!J17,AJ20&gt;0),MAX(0,AJ20+AK20-MIN(Schulden!G16,AJ20+AK20)),0)+IF(AND(Schulden!J17&lt;Schulden!J17,AN20&gt;0),MAX(0,AN20+AO20-MIN(Schulden!G17,AN20+AO20)),0)+IF(AND(Schulden!J18&lt;Schulden!J17,AR20&gt;0),MAX(0,AR20+AS20-MIN(Schulden!G18,AR20+AS20)),0)+IF(AND(Schulden!J19&lt;Schulden!J17,AV20&gt;0),MAX(0,AV20+AW20-MIN(Schulden!G19,AV20+AW20)),0)+IF(AND(Schulden!J20&lt;Schulden!J17,AZ20&gt;0),MAX(0,AZ20+BA20-MIN(Schulden!G20,AZ20+BA20)),0)+IF(AND(Schulden!J21&lt;Schulden!J17,BD20&gt;0),MAX(0,BD20+BE20-MIN(Schulden!G21,BD20+BE20)),0)+IF(AND(Schulden!J22&lt;Schulden!J17,BH20&gt;0),MAX(0,BH20+BI20-MIN(Schulden!G22,BH20+BI20)),0))),MAX(0,AN20+AO20-MIN(Schulden!G17,AN20+AO20)))+SUMIFS(Sonderzahlungen!$D$8:$D$67,Sonderzahlungen!$G$8:$G$67,$B20,Sonderzahlungen!$E$8:$E$67,"Gezielte Schuld",Sonderzahlungen!$F$8:$F$67,Schulden!B17)))</f>
        <v/>
      </c>
      <c r="AQ20" s="24">
        <f>MAX(0,AN20+AO20-AP20)</f>
        <v/>
      </c>
      <c r="AR20" s="24">
        <f>AU19</f>
        <v/>
      </c>
      <c r="AS20" s="24">
        <f>IF(AR20&lt;=0,0,AR20*Schulden!F18/12)</f>
        <v/>
      </c>
      <c r="AT20" s="24">
        <f>IF(AR20&lt;=0,0,MIN(AR20+AS20,MIN(Schulden!G18,AR20+AS20)+MIN(MAX(0,Strategie!$C$9+SUMIFS(Sonderzahlungen!$D$8:$D$67,Sonderzahlungen!$G$8:$G$67,$B20,Sonderzahlungen!$E$8:$E$67,"Nach Strategie")-(IF(AND(Schulden!J8&lt;Schulden!J18,D20&gt;0),MAX(0,D20+E20-MIN(Schulden!G8,D20+E20)),0)+IF(AND(Schulden!J9&lt;Schulden!J18,H20&gt;0),MAX(0,H20+I20-MIN(Schulden!G9,H20+I20)),0)+IF(AND(Schulden!J10&lt;Schulden!J18,L20&gt;0),MAX(0,L20+M20-MIN(Schulden!G10,L20+M20)),0)+IF(AND(Schulden!J11&lt;Schulden!J18,P20&gt;0),MAX(0,P20+Q20-MIN(Schulden!G11,P20+Q20)),0)+IF(AND(Schulden!J12&lt;Schulden!J18,T20&gt;0),MAX(0,T20+U20-MIN(Schulden!G12,T20+U20)),0)+IF(AND(Schulden!J13&lt;Schulden!J18,X20&gt;0),MAX(0,X20+Y20-MIN(Schulden!G13,X20+Y20)),0)+IF(AND(Schulden!J14&lt;Schulden!J18,AB20&gt;0),MAX(0,AB20+AC20-MIN(Schulden!G14,AB20+AC20)),0)+IF(AND(Schulden!J15&lt;Schulden!J18,AF20&gt;0),MAX(0,AF20+AG20-MIN(Schulden!G15,AF20+AG20)),0)+IF(AND(Schulden!J16&lt;Schulden!J18,AJ20&gt;0),MAX(0,AJ20+AK20-MIN(Schulden!G16,AJ20+AK20)),0)+IF(AND(Schulden!J17&lt;Schulden!J18,AN20&gt;0),MAX(0,AN20+AO20-MIN(Schulden!G17,AN20+AO20)),0)+IF(AND(Schulden!J18&lt;Schulden!J18,AR20&gt;0),MAX(0,AR20+AS20-MIN(Schulden!G18,AR20+AS20)),0)+IF(AND(Schulden!J19&lt;Schulden!J18,AV20&gt;0),MAX(0,AV20+AW20-MIN(Schulden!G19,AV20+AW20)),0)+IF(AND(Schulden!J20&lt;Schulden!J18,AZ20&gt;0),MAX(0,AZ20+BA20-MIN(Schulden!G20,AZ20+BA20)),0)+IF(AND(Schulden!J21&lt;Schulden!J18,BD20&gt;0),MAX(0,BD20+BE20-MIN(Schulden!G21,BD20+BE20)),0)+IF(AND(Schulden!J22&lt;Schulden!J18,BH20&gt;0),MAX(0,BH20+BI20-MIN(Schulden!G22,BH20+BI20)),0))),MAX(0,AR20+AS20-MIN(Schulden!G18,AR20+AS20)))+SUMIFS(Sonderzahlungen!$D$8:$D$67,Sonderzahlungen!$G$8:$G$67,$B20,Sonderzahlungen!$E$8:$E$67,"Gezielte Schuld",Sonderzahlungen!$F$8:$F$67,Schulden!B18)))</f>
        <v/>
      </c>
      <c r="AU20" s="24">
        <f>MAX(0,AR20+AS20-AT20)</f>
        <v/>
      </c>
      <c r="AV20" s="24">
        <f>AY19</f>
        <v/>
      </c>
      <c r="AW20" s="24">
        <f>IF(AV20&lt;=0,0,AV20*Schulden!F19/12)</f>
        <v/>
      </c>
      <c r="AX20" s="24">
        <f>IF(AV20&lt;=0,0,MIN(AV20+AW20,MIN(Schulden!G19,AV20+AW20)+MIN(MAX(0,Strategie!$C$9+SUMIFS(Sonderzahlungen!$D$8:$D$67,Sonderzahlungen!$G$8:$G$67,$B20,Sonderzahlungen!$E$8:$E$67,"Nach Strategie")-(IF(AND(Schulden!J8&lt;Schulden!J19,D20&gt;0),MAX(0,D20+E20-MIN(Schulden!G8,D20+E20)),0)+IF(AND(Schulden!J9&lt;Schulden!J19,H20&gt;0),MAX(0,H20+I20-MIN(Schulden!G9,H20+I20)),0)+IF(AND(Schulden!J10&lt;Schulden!J19,L20&gt;0),MAX(0,L20+M20-MIN(Schulden!G10,L20+M20)),0)+IF(AND(Schulden!J11&lt;Schulden!J19,P20&gt;0),MAX(0,P20+Q20-MIN(Schulden!G11,P20+Q20)),0)+IF(AND(Schulden!J12&lt;Schulden!J19,T20&gt;0),MAX(0,T20+U20-MIN(Schulden!G12,T20+U20)),0)+IF(AND(Schulden!J13&lt;Schulden!J19,X20&gt;0),MAX(0,X20+Y20-MIN(Schulden!G13,X20+Y20)),0)+IF(AND(Schulden!J14&lt;Schulden!J19,AB20&gt;0),MAX(0,AB20+AC20-MIN(Schulden!G14,AB20+AC20)),0)+IF(AND(Schulden!J15&lt;Schulden!J19,AF20&gt;0),MAX(0,AF20+AG20-MIN(Schulden!G15,AF20+AG20)),0)+IF(AND(Schulden!J16&lt;Schulden!J19,AJ20&gt;0),MAX(0,AJ20+AK20-MIN(Schulden!G16,AJ20+AK20)),0)+IF(AND(Schulden!J17&lt;Schulden!J19,AN20&gt;0),MAX(0,AN20+AO20-MIN(Schulden!G17,AN20+AO20)),0)+IF(AND(Schulden!J18&lt;Schulden!J19,AR20&gt;0),MAX(0,AR20+AS20-MIN(Schulden!G18,AR20+AS20)),0)+IF(AND(Schulden!J19&lt;Schulden!J19,AV20&gt;0),MAX(0,AV20+AW20-MIN(Schulden!G19,AV20+AW20)),0)+IF(AND(Schulden!J20&lt;Schulden!J19,AZ20&gt;0),MAX(0,AZ20+BA20-MIN(Schulden!G20,AZ20+BA20)),0)+IF(AND(Schulden!J21&lt;Schulden!J19,BD20&gt;0),MAX(0,BD20+BE20-MIN(Schulden!G21,BD20+BE20)),0)+IF(AND(Schulden!J22&lt;Schulden!J19,BH20&gt;0),MAX(0,BH20+BI20-MIN(Schulden!G22,BH20+BI20)),0))),MAX(0,AV20+AW20-MIN(Schulden!G19,AV20+AW20)))+SUMIFS(Sonderzahlungen!$D$8:$D$67,Sonderzahlungen!$G$8:$G$67,$B20,Sonderzahlungen!$E$8:$E$67,"Gezielte Schuld",Sonderzahlungen!$F$8:$F$67,Schulden!B19)))</f>
        <v/>
      </c>
      <c r="AY20" s="24">
        <f>MAX(0,AV20+AW20-AX20)</f>
        <v/>
      </c>
      <c r="AZ20" s="24">
        <f>BC19</f>
        <v/>
      </c>
      <c r="BA20" s="24">
        <f>IF(AZ20&lt;=0,0,AZ20*Schulden!F20/12)</f>
        <v/>
      </c>
      <c r="BB20" s="24">
        <f>IF(AZ20&lt;=0,0,MIN(AZ20+BA20,MIN(Schulden!G20,AZ20+BA20)+MIN(MAX(0,Strategie!$C$9+SUMIFS(Sonderzahlungen!$D$8:$D$67,Sonderzahlungen!$G$8:$G$67,$B20,Sonderzahlungen!$E$8:$E$67,"Nach Strategie")-(IF(AND(Schulden!J8&lt;Schulden!J20,D20&gt;0),MAX(0,D20+E20-MIN(Schulden!G8,D20+E20)),0)+IF(AND(Schulden!J9&lt;Schulden!J20,H20&gt;0),MAX(0,H20+I20-MIN(Schulden!G9,H20+I20)),0)+IF(AND(Schulden!J10&lt;Schulden!J20,L20&gt;0),MAX(0,L20+M20-MIN(Schulden!G10,L20+M20)),0)+IF(AND(Schulden!J11&lt;Schulden!J20,P20&gt;0),MAX(0,P20+Q20-MIN(Schulden!G11,P20+Q20)),0)+IF(AND(Schulden!J12&lt;Schulden!J20,T20&gt;0),MAX(0,T20+U20-MIN(Schulden!G12,T20+U20)),0)+IF(AND(Schulden!J13&lt;Schulden!J20,X20&gt;0),MAX(0,X20+Y20-MIN(Schulden!G13,X20+Y20)),0)+IF(AND(Schulden!J14&lt;Schulden!J20,AB20&gt;0),MAX(0,AB20+AC20-MIN(Schulden!G14,AB20+AC20)),0)+IF(AND(Schulden!J15&lt;Schulden!J20,AF20&gt;0),MAX(0,AF20+AG20-MIN(Schulden!G15,AF20+AG20)),0)+IF(AND(Schulden!J16&lt;Schulden!J20,AJ20&gt;0),MAX(0,AJ20+AK20-MIN(Schulden!G16,AJ20+AK20)),0)+IF(AND(Schulden!J17&lt;Schulden!J20,AN20&gt;0),MAX(0,AN20+AO20-MIN(Schulden!G17,AN20+AO20)),0)+IF(AND(Schulden!J18&lt;Schulden!J20,AR20&gt;0),MAX(0,AR20+AS20-MIN(Schulden!G18,AR20+AS20)),0)+IF(AND(Schulden!J19&lt;Schulden!J20,AV20&gt;0),MAX(0,AV20+AW20-MIN(Schulden!G19,AV20+AW20)),0)+IF(AND(Schulden!J20&lt;Schulden!J20,AZ20&gt;0),MAX(0,AZ20+BA20-MIN(Schulden!G20,AZ20+BA20)),0)+IF(AND(Schulden!J21&lt;Schulden!J20,BD20&gt;0),MAX(0,BD20+BE20-MIN(Schulden!G21,BD20+BE20)),0)+IF(AND(Schulden!J22&lt;Schulden!J20,BH20&gt;0),MAX(0,BH20+BI20-MIN(Schulden!G22,BH20+BI20)),0))),MAX(0,AZ20+BA20-MIN(Schulden!G20,AZ20+BA20)))+SUMIFS(Sonderzahlungen!$D$8:$D$67,Sonderzahlungen!$G$8:$G$67,$B20,Sonderzahlungen!$E$8:$E$67,"Gezielte Schuld",Sonderzahlungen!$F$8:$F$67,Schulden!B20)))</f>
        <v/>
      </c>
      <c r="BC20" s="24">
        <f>MAX(0,AZ20+BA20-BB20)</f>
        <v/>
      </c>
      <c r="BD20" s="24">
        <f>BG19</f>
        <v/>
      </c>
      <c r="BE20" s="24">
        <f>IF(BD20&lt;=0,0,BD20*Schulden!F21/12)</f>
        <v/>
      </c>
      <c r="BF20" s="24">
        <f>IF(BD20&lt;=0,0,MIN(BD20+BE20,MIN(Schulden!G21,BD20+BE20)+MIN(MAX(0,Strategie!$C$9+SUMIFS(Sonderzahlungen!$D$8:$D$67,Sonderzahlungen!$G$8:$G$67,$B20,Sonderzahlungen!$E$8:$E$67,"Nach Strategie")-(IF(AND(Schulden!J8&lt;Schulden!J21,D20&gt;0),MAX(0,D20+E20-MIN(Schulden!G8,D20+E20)),0)+IF(AND(Schulden!J9&lt;Schulden!J21,H20&gt;0),MAX(0,H20+I20-MIN(Schulden!G9,H20+I20)),0)+IF(AND(Schulden!J10&lt;Schulden!J21,L20&gt;0),MAX(0,L20+M20-MIN(Schulden!G10,L20+M20)),0)+IF(AND(Schulden!J11&lt;Schulden!J21,P20&gt;0),MAX(0,P20+Q20-MIN(Schulden!G11,P20+Q20)),0)+IF(AND(Schulden!J12&lt;Schulden!J21,T20&gt;0),MAX(0,T20+U20-MIN(Schulden!G12,T20+U20)),0)+IF(AND(Schulden!J13&lt;Schulden!J21,X20&gt;0),MAX(0,X20+Y20-MIN(Schulden!G13,X20+Y20)),0)+IF(AND(Schulden!J14&lt;Schulden!J21,AB20&gt;0),MAX(0,AB20+AC20-MIN(Schulden!G14,AB20+AC20)),0)+IF(AND(Schulden!J15&lt;Schulden!J21,AF20&gt;0),MAX(0,AF20+AG20-MIN(Schulden!G15,AF20+AG20)),0)+IF(AND(Schulden!J16&lt;Schulden!J21,AJ20&gt;0),MAX(0,AJ20+AK20-MIN(Schulden!G16,AJ20+AK20)),0)+IF(AND(Schulden!J17&lt;Schulden!J21,AN20&gt;0),MAX(0,AN20+AO20-MIN(Schulden!G17,AN20+AO20)),0)+IF(AND(Schulden!J18&lt;Schulden!J21,AR20&gt;0),MAX(0,AR20+AS20-MIN(Schulden!G18,AR20+AS20)),0)+IF(AND(Schulden!J19&lt;Schulden!J21,AV20&gt;0),MAX(0,AV20+AW20-MIN(Schulden!G19,AV20+AW20)),0)+IF(AND(Schulden!J20&lt;Schulden!J21,AZ20&gt;0),MAX(0,AZ20+BA20-MIN(Schulden!G20,AZ20+BA20)),0)+IF(AND(Schulden!J21&lt;Schulden!J21,BD20&gt;0),MAX(0,BD20+BE20-MIN(Schulden!G21,BD20+BE20)),0)+IF(AND(Schulden!J22&lt;Schulden!J21,BH20&gt;0),MAX(0,BH20+BI20-MIN(Schulden!G22,BH20+BI20)),0))),MAX(0,BD20+BE20-MIN(Schulden!G21,BD20+BE20)))+SUMIFS(Sonderzahlungen!$D$8:$D$67,Sonderzahlungen!$G$8:$G$67,$B20,Sonderzahlungen!$E$8:$E$67,"Gezielte Schuld",Sonderzahlungen!$F$8:$F$67,Schulden!B21)))</f>
        <v/>
      </c>
      <c r="BG20" s="24">
        <f>MAX(0,BD20+BE20-BF20)</f>
        <v/>
      </c>
      <c r="BH20" s="24">
        <f>BK19</f>
        <v/>
      </c>
      <c r="BI20" s="24">
        <f>IF(BH20&lt;=0,0,BH20*Schulden!F22/12)</f>
        <v/>
      </c>
      <c r="BJ20" s="24">
        <f>IF(BH20&lt;=0,0,MIN(BH20+BI20,MIN(Schulden!G22,BH20+BI20)+MIN(MAX(0,Strategie!$C$9+SUMIFS(Sonderzahlungen!$D$8:$D$67,Sonderzahlungen!$G$8:$G$67,$B20,Sonderzahlungen!$E$8:$E$67,"Nach Strategie")-(IF(AND(Schulden!J8&lt;Schulden!J22,D20&gt;0),MAX(0,D20+E20-MIN(Schulden!G8,D20+E20)),0)+IF(AND(Schulden!J9&lt;Schulden!J22,H20&gt;0),MAX(0,H20+I20-MIN(Schulden!G9,H20+I20)),0)+IF(AND(Schulden!J10&lt;Schulden!J22,L20&gt;0),MAX(0,L20+M20-MIN(Schulden!G10,L20+M20)),0)+IF(AND(Schulden!J11&lt;Schulden!J22,P20&gt;0),MAX(0,P20+Q20-MIN(Schulden!G11,P20+Q20)),0)+IF(AND(Schulden!J12&lt;Schulden!J22,T20&gt;0),MAX(0,T20+U20-MIN(Schulden!G12,T20+U20)),0)+IF(AND(Schulden!J13&lt;Schulden!J22,X20&gt;0),MAX(0,X20+Y20-MIN(Schulden!G13,X20+Y20)),0)+IF(AND(Schulden!J14&lt;Schulden!J22,AB20&gt;0),MAX(0,AB20+AC20-MIN(Schulden!G14,AB20+AC20)),0)+IF(AND(Schulden!J15&lt;Schulden!J22,AF20&gt;0),MAX(0,AF20+AG20-MIN(Schulden!G15,AF20+AG20)),0)+IF(AND(Schulden!J16&lt;Schulden!J22,AJ20&gt;0),MAX(0,AJ20+AK20-MIN(Schulden!G16,AJ20+AK20)),0)+IF(AND(Schulden!J17&lt;Schulden!J22,AN20&gt;0),MAX(0,AN20+AO20-MIN(Schulden!G17,AN20+AO20)),0)+IF(AND(Schulden!J18&lt;Schulden!J22,AR20&gt;0),MAX(0,AR20+AS20-MIN(Schulden!G18,AR20+AS20)),0)+IF(AND(Schulden!J19&lt;Schulden!J22,AV20&gt;0),MAX(0,AV20+AW20-MIN(Schulden!G19,AV20+AW20)),0)+IF(AND(Schulden!J20&lt;Schulden!J22,AZ20&gt;0),MAX(0,AZ20+BA20-MIN(Schulden!G20,AZ20+BA20)),0)+IF(AND(Schulden!J21&lt;Schulden!J22,BD20&gt;0),MAX(0,BD20+BE20-MIN(Schulden!G21,BD20+BE20)),0)+IF(AND(Schulden!J22&lt;Schulden!J22,BH20&gt;0),MAX(0,BH20+BI20-MIN(Schulden!G22,BH20+BI20)),0))),MAX(0,BH20+BI20-MIN(Schulden!G22,BH20+BI20)))+SUMIFS(Sonderzahlungen!$D$8:$D$67,Sonderzahlungen!$G$8:$G$67,$B20,Sonderzahlungen!$E$8:$E$67,"Gezielte Schuld",Sonderzahlungen!$F$8:$F$67,Schulden!B22)))</f>
        <v/>
      </c>
      <c r="BK20" s="24">
        <f>MAX(0,BH20+BI20-BJ20)</f>
        <v/>
      </c>
    </row>
    <row r="21">
      <c r="B21" s="23">
        <f>EDATE(B20,1)</f>
        <v/>
      </c>
      <c r="C21" s="24">
        <f>SUMIFS(Sonderzahlungen!$D$8:$D$67,Sonderzahlungen!$G$8:$G$67,B21)</f>
        <v/>
      </c>
      <c r="D21" s="24">
        <f>G20</f>
        <v/>
      </c>
      <c r="E21" s="24">
        <f>IF(D21&lt;=0,0,D21*Schulden!F8/12)</f>
        <v/>
      </c>
      <c r="F21" s="24">
        <f>IF(D21&lt;=0,0,MIN(D21+E21,MIN(Schulden!G8,D21+E21)+MIN(MAX(0,Strategie!$C$9+SUMIFS(Sonderzahlungen!$D$8:$D$67,Sonderzahlungen!$G$8:$G$67,$B21,Sonderzahlungen!$E$8:$E$67,"Nach Strategie")-(IF(AND(Schulden!J8&lt;Schulden!J8,D21&gt;0),MAX(0,D21+E21-MIN(Schulden!G8,D21+E21)),0)+IF(AND(Schulden!J9&lt;Schulden!J8,H21&gt;0),MAX(0,H21+I21-MIN(Schulden!G9,H21+I21)),0)+IF(AND(Schulden!J10&lt;Schulden!J8,L21&gt;0),MAX(0,L21+M21-MIN(Schulden!G10,L21+M21)),0)+IF(AND(Schulden!J11&lt;Schulden!J8,P21&gt;0),MAX(0,P21+Q21-MIN(Schulden!G11,P21+Q21)),0)+IF(AND(Schulden!J12&lt;Schulden!J8,T21&gt;0),MAX(0,T21+U21-MIN(Schulden!G12,T21+U21)),0)+IF(AND(Schulden!J13&lt;Schulden!J8,X21&gt;0),MAX(0,X21+Y21-MIN(Schulden!G13,X21+Y21)),0)+IF(AND(Schulden!J14&lt;Schulden!J8,AB21&gt;0),MAX(0,AB21+AC21-MIN(Schulden!G14,AB21+AC21)),0)+IF(AND(Schulden!J15&lt;Schulden!J8,AF21&gt;0),MAX(0,AF21+AG21-MIN(Schulden!G15,AF21+AG21)),0)+IF(AND(Schulden!J16&lt;Schulden!J8,AJ21&gt;0),MAX(0,AJ21+AK21-MIN(Schulden!G16,AJ21+AK21)),0)+IF(AND(Schulden!J17&lt;Schulden!J8,AN21&gt;0),MAX(0,AN21+AO21-MIN(Schulden!G17,AN21+AO21)),0)+IF(AND(Schulden!J18&lt;Schulden!J8,AR21&gt;0),MAX(0,AR21+AS21-MIN(Schulden!G18,AR21+AS21)),0)+IF(AND(Schulden!J19&lt;Schulden!J8,AV21&gt;0),MAX(0,AV21+AW21-MIN(Schulden!G19,AV21+AW21)),0)+IF(AND(Schulden!J20&lt;Schulden!J8,AZ21&gt;0),MAX(0,AZ21+BA21-MIN(Schulden!G20,AZ21+BA21)),0)+IF(AND(Schulden!J21&lt;Schulden!J8,BD21&gt;0),MAX(0,BD21+BE21-MIN(Schulden!G21,BD21+BE21)),0)+IF(AND(Schulden!J22&lt;Schulden!J8,BH21&gt;0),MAX(0,BH21+BI21-MIN(Schulden!G22,BH21+BI21)),0))),MAX(0,D21+E21-MIN(Schulden!G8,D21+E21)))+SUMIFS(Sonderzahlungen!$D$8:$D$67,Sonderzahlungen!$G$8:$G$67,$B21,Sonderzahlungen!$E$8:$E$67,"Gezielte Schuld",Sonderzahlungen!$F$8:$F$67,Schulden!B8)))</f>
        <v/>
      </c>
      <c r="G21" s="24">
        <f>MAX(0,D21+E21-F21)</f>
        <v/>
      </c>
      <c r="H21" s="24">
        <f>K20</f>
        <v/>
      </c>
      <c r="I21" s="24">
        <f>IF(H21&lt;=0,0,H21*Schulden!F9/12)</f>
        <v/>
      </c>
      <c r="J21" s="24">
        <f>IF(H21&lt;=0,0,MIN(H21+I21,MIN(Schulden!G9,H21+I21)+MIN(MAX(0,Strategie!$C$9+SUMIFS(Sonderzahlungen!$D$8:$D$67,Sonderzahlungen!$G$8:$G$67,$B21,Sonderzahlungen!$E$8:$E$67,"Nach Strategie")-(IF(AND(Schulden!J8&lt;Schulden!J9,D21&gt;0),MAX(0,D21+E21-MIN(Schulden!G8,D21+E21)),0)+IF(AND(Schulden!J9&lt;Schulden!J9,H21&gt;0),MAX(0,H21+I21-MIN(Schulden!G9,H21+I21)),0)+IF(AND(Schulden!J10&lt;Schulden!J9,L21&gt;0),MAX(0,L21+M21-MIN(Schulden!G10,L21+M21)),0)+IF(AND(Schulden!J11&lt;Schulden!J9,P21&gt;0),MAX(0,P21+Q21-MIN(Schulden!G11,P21+Q21)),0)+IF(AND(Schulden!J12&lt;Schulden!J9,T21&gt;0),MAX(0,T21+U21-MIN(Schulden!G12,T21+U21)),0)+IF(AND(Schulden!J13&lt;Schulden!J9,X21&gt;0),MAX(0,X21+Y21-MIN(Schulden!G13,X21+Y21)),0)+IF(AND(Schulden!J14&lt;Schulden!J9,AB21&gt;0),MAX(0,AB21+AC21-MIN(Schulden!G14,AB21+AC21)),0)+IF(AND(Schulden!J15&lt;Schulden!J9,AF21&gt;0),MAX(0,AF21+AG21-MIN(Schulden!G15,AF21+AG21)),0)+IF(AND(Schulden!J16&lt;Schulden!J9,AJ21&gt;0),MAX(0,AJ21+AK21-MIN(Schulden!G16,AJ21+AK21)),0)+IF(AND(Schulden!J17&lt;Schulden!J9,AN21&gt;0),MAX(0,AN21+AO21-MIN(Schulden!G17,AN21+AO21)),0)+IF(AND(Schulden!J18&lt;Schulden!J9,AR21&gt;0),MAX(0,AR21+AS21-MIN(Schulden!G18,AR21+AS21)),0)+IF(AND(Schulden!J19&lt;Schulden!J9,AV21&gt;0),MAX(0,AV21+AW21-MIN(Schulden!G19,AV21+AW21)),0)+IF(AND(Schulden!J20&lt;Schulden!J9,AZ21&gt;0),MAX(0,AZ21+BA21-MIN(Schulden!G20,AZ21+BA21)),0)+IF(AND(Schulden!J21&lt;Schulden!J9,BD21&gt;0),MAX(0,BD21+BE21-MIN(Schulden!G21,BD21+BE21)),0)+IF(AND(Schulden!J22&lt;Schulden!J9,BH21&gt;0),MAX(0,BH21+BI21-MIN(Schulden!G22,BH21+BI21)),0))),MAX(0,H21+I21-MIN(Schulden!G9,H21+I21)))+SUMIFS(Sonderzahlungen!$D$8:$D$67,Sonderzahlungen!$G$8:$G$67,$B21,Sonderzahlungen!$E$8:$E$67,"Gezielte Schuld",Sonderzahlungen!$F$8:$F$67,Schulden!B9)))</f>
        <v/>
      </c>
      <c r="K21" s="24">
        <f>MAX(0,H21+I21-J21)</f>
        <v/>
      </c>
      <c r="L21" s="24">
        <f>O20</f>
        <v/>
      </c>
      <c r="M21" s="24">
        <f>IF(L21&lt;=0,0,L21*Schulden!F10/12)</f>
        <v/>
      </c>
      <c r="N21" s="24">
        <f>IF(L21&lt;=0,0,MIN(L21+M21,MIN(Schulden!G10,L21+M21)+MIN(MAX(0,Strategie!$C$9+SUMIFS(Sonderzahlungen!$D$8:$D$67,Sonderzahlungen!$G$8:$G$67,$B21,Sonderzahlungen!$E$8:$E$67,"Nach Strategie")-(IF(AND(Schulden!J8&lt;Schulden!J10,D21&gt;0),MAX(0,D21+E21-MIN(Schulden!G8,D21+E21)),0)+IF(AND(Schulden!J9&lt;Schulden!J10,H21&gt;0),MAX(0,H21+I21-MIN(Schulden!G9,H21+I21)),0)+IF(AND(Schulden!J10&lt;Schulden!J10,L21&gt;0),MAX(0,L21+M21-MIN(Schulden!G10,L21+M21)),0)+IF(AND(Schulden!J11&lt;Schulden!J10,P21&gt;0),MAX(0,P21+Q21-MIN(Schulden!G11,P21+Q21)),0)+IF(AND(Schulden!J12&lt;Schulden!J10,T21&gt;0),MAX(0,T21+U21-MIN(Schulden!G12,T21+U21)),0)+IF(AND(Schulden!J13&lt;Schulden!J10,X21&gt;0),MAX(0,X21+Y21-MIN(Schulden!G13,X21+Y21)),0)+IF(AND(Schulden!J14&lt;Schulden!J10,AB21&gt;0),MAX(0,AB21+AC21-MIN(Schulden!G14,AB21+AC21)),0)+IF(AND(Schulden!J15&lt;Schulden!J10,AF21&gt;0),MAX(0,AF21+AG21-MIN(Schulden!G15,AF21+AG21)),0)+IF(AND(Schulden!J16&lt;Schulden!J10,AJ21&gt;0),MAX(0,AJ21+AK21-MIN(Schulden!G16,AJ21+AK21)),0)+IF(AND(Schulden!J17&lt;Schulden!J10,AN21&gt;0),MAX(0,AN21+AO21-MIN(Schulden!G17,AN21+AO21)),0)+IF(AND(Schulden!J18&lt;Schulden!J10,AR21&gt;0),MAX(0,AR21+AS21-MIN(Schulden!G18,AR21+AS21)),0)+IF(AND(Schulden!J19&lt;Schulden!J10,AV21&gt;0),MAX(0,AV21+AW21-MIN(Schulden!G19,AV21+AW21)),0)+IF(AND(Schulden!J20&lt;Schulden!J10,AZ21&gt;0),MAX(0,AZ21+BA21-MIN(Schulden!G20,AZ21+BA21)),0)+IF(AND(Schulden!J21&lt;Schulden!J10,BD21&gt;0),MAX(0,BD21+BE21-MIN(Schulden!G21,BD21+BE21)),0)+IF(AND(Schulden!J22&lt;Schulden!J10,BH21&gt;0),MAX(0,BH21+BI21-MIN(Schulden!G22,BH21+BI21)),0))),MAX(0,L21+M21-MIN(Schulden!G10,L21+M21)))+SUMIFS(Sonderzahlungen!$D$8:$D$67,Sonderzahlungen!$G$8:$G$67,$B21,Sonderzahlungen!$E$8:$E$67,"Gezielte Schuld",Sonderzahlungen!$F$8:$F$67,Schulden!B10)))</f>
        <v/>
      </c>
      <c r="O21" s="24">
        <f>MAX(0,L21+M21-N21)</f>
        <v/>
      </c>
      <c r="P21" s="24">
        <f>S20</f>
        <v/>
      </c>
      <c r="Q21" s="24">
        <f>IF(P21&lt;=0,0,P21*Schulden!F11/12)</f>
        <v/>
      </c>
      <c r="R21" s="24">
        <f>IF(P21&lt;=0,0,MIN(P21+Q21,MIN(Schulden!G11,P21+Q21)+MIN(MAX(0,Strategie!$C$9+SUMIFS(Sonderzahlungen!$D$8:$D$67,Sonderzahlungen!$G$8:$G$67,$B21,Sonderzahlungen!$E$8:$E$67,"Nach Strategie")-(IF(AND(Schulden!J8&lt;Schulden!J11,D21&gt;0),MAX(0,D21+E21-MIN(Schulden!G8,D21+E21)),0)+IF(AND(Schulden!J9&lt;Schulden!J11,H21&gt;0),MAX(0,H21+I21-MIN(Schulden!G9,H21+I21)),0)+IF(AND(Schulden!J10&lt;Schulden!J11,L21&gt;0),MAX(0,L21+M21-MIN(Schulden!G10,L21+M21)),0)+IF(AND(Schulden!J11&lt;Schulden!J11,P21&gt;0),MAX(0,P21+Q21-MIN(Schulden!G11,P21+Q21)),0)+IF(AND(Schulden!J12&lt;Schulden!J11,T21&gt;0),MAX(0,T21+U21-MIN(Schulden!G12,T21+U21)),0)+IF(AND(Schulden!J13&lt;Schulden!J11,X21&gt;0),MAX(0,X21+Y21-MIN(Schulden!G13,X21+Y21)),0)+IF(AND(Schulden!J14&lt;Schulden!J11,AB21&gt;0),MAX(0,AB21+AC21-MIN(Schulden!G14,AB21+AC21)),0)+IF(AND(Schulden!J15&lt;Schulden!J11,AF21&gt;0),MAX(0,AF21+AG21-MIN(Schulden!G15,AF21+AG21)),0)+IF(AND(Schulden!J16&lt;Schulden!J11,AJ21&gt;0),MAX(0,AJ21+AK21-MIN(Schulden!G16,AJ21+AK21)),0)+IF(AND(Schulden!J17&lt;Schulden!J11,AN21&gt;0),MAX(0,AN21+AO21-MIN(Schulden!G17,AN21+AO21)),0)+IF(AND(Schulden!J18&lt;Schulden!J11,AR21&gt;0),MAX(0,AR21+AS21-MIN(Schulden!G18,AR21+AS21)),0)+IF(AND(Schulden!J19&lt;Schulden!J11,AV21&gt;0),MAX(0,AV21+AW21-MIN(Schulden!G19,AV21+AW21)),0)+IF(AND(Schulden!J20&lt;Schulden!J11,AZ21&gt;0),MAX(0,AZ21+BA21-MIN(Schulden!G20,AZ21+BA21)),0)+IF(AND(Schulden!J21&lt;Schulden!J11,BD21&gt;0),MAX(0,BD21+BE21-MIN(Schulden!G21,BD21+BE21)),0)+IF(AND(Schulden!J22&lt;Schulden!J11,BH21&gt;0),MAX(0,BH21+BI21-MIN(Schulden!G22,BH21+BI21)),0))),MAX(0,P21+Q21-MIN(Schulden!G11,P21+Q21)))+SUMIFS(Sonderzahlungen!$D$8:$D$67,Sonderzahlungen!$G$8:$G$67,$B21,Sonderzahlungen!$E$8:$E$67,"Gezielte Schuld",Sonderzahlungen!$F$8:$F$67,Schulden!B11)))</f>
        <v/>
      </c>
      <c r="S21" s="24">
        <f>MAX(0,P21+Q21-R21)</f>
        <v/>
      </c>
      <c r="T21" s="24">
        <f>W20</f>
        <v/>
      </c>
      <c r="U21" s="24">
        <f>IF(T21&lt;=0,0,T21*Schulden!F12/12)</f>
        <v/>
      </c>
      <c r="V21" s="24">
        <f>IF(T21&lt;=0,0,MIN(T21+U21,MIN(Schulden!G12,T21+U21)+MIN(MAX(0,Strategie!$C$9+SUMIFS(Sonderzahlungen!$D$8:$D$67,Sonderzahlungen!$G$8:$G$67,$B21,Sonderzahlungen!$E$8:$E$67,"Nach Strategie")-(IF(AND(Schulden!J8&lt;Schulden!J12,D21&gt;0),MAX(0,D21+E21-MIN(Schulden!G8,D21+E21)),0)+IF(AND(Schulden!J9&lt;Schulden!J12,H21&gt;0),MAX(0,H21+I21-MIN(Schulden!G9,H21+I21)),0)+IF(AND(Schulden!J10&lt;Schulden!J12,L21&gt;0),MAX(0,L21+M21-MIN(Schulden!G10,L21+M21)),0)+IF(AND(Schulden!J11&lt;Schulden!J12,P21&gt;0),MAX(0,P21+Q21-MIN(Schulden!G11,P21+Q21)),0)+IF(AND(Schulden!J12&lt;Schulden!J12,T21&gt;0),MAX(0,T21+U21-MIN(Schulden!G12,T21+U21)),0)+IF(AND(Schulden!J13&lt;Schulden!J12,X21&gt;0),MAX(0,X21+Y21-MIN(Schulden!G13,X21+Y21)),0)+IF(AND(Schulden!J14&lt;Schulden!J12,AB21&gt;0),MAX(0,AB21+AC21-MIN(Schulden!G14,AB21+AC21)),0)+IF(AND(Schulden!J15&lt;Schulden!J12,AF21&gt;0),MAX(0,AF21+AG21-MIN(Schulden!G15,AF21+AG21)),0)+IF(AND(Schulden!J16&lt;Schulden!J12,AJ21&gt;0),MAX(0,AJ21+AK21-MIN(Schulden!G16,AJ21+AK21)),0)+IF(AND(Schulden!J17&lt;Schulden!J12,AN21&gt;0),MAX(0,AN21+AO21-MIN(Schulden!G17,AN21+AO21)),0)+IF(AND(Schulden!J18&lt;Schulden!J12,AR21&gt;0),MAX(0,AR21+AS21-MIN(Schulden!G18,AR21+AS21)),0)+IF(AND(Schulden!J19&lt;Schulden!J12,AV21&gt;0),MAX(0,AV21+AW21-MIN(Schulden!G19,AV21+AW21)),0)+IF(AND(Schulden!J20&lt;Schulden!J12,AZ21&gt;0),MAX(0,AZ21+BA21-MIN(Schulden!G20,AZ21+BA21)),0)+IF(AND(Schulden!J21&lt;Schulden!J12,BD21&gt;0),MAX(0,BD21+BE21-MIN(Schulden!G21,BD21+BE21)),0)+IF(AND(Schulden!J22&lt;Schulden!J12,BH21&gt;0),MAX(0,BH21+BI21-MIN(Schulden!G22,BH21+BI21)),0))),MAX(0,T21+U21-MIN(Schulden!G12,T21+U21)))+SUMIFS(Sonderzahlungen!$D$8:$D$67,Sonderzahlungen!$G$8:$G$67,$B21,Sonderzahlungen!$E$8:$E$67,"Gezielte Schuld",Sonderzahlungen!$F$8:$F$67,Schulden!B12)))</f>
        <v/>
      </c>
      <c r="W21" s="24">
        <f>MAX(0,T21+U21-V21)</f>
        <v/>
      </c>
      <c r="X21" s="24">
        <f>AA20</f>
        <v/>
      </c>
      <c r="Y21" s="24">
        <f>IF(X21&lt;=0,0,X21*Schulden!F13/12)</f>
        <v/>
      </c>
      <c r="Z21" s="24">
        <f>IF(X21&lt;=0,0,MIN(X21+Y21,MIN(Schulden!G13,X21+Y21)+MIN(MAX(0,Strategie!$C$9+SUMIFS(Sonderzahlungen!$D$8:$D$67,Sonderzahlungen!$G$8:$G$67,$B21,Sonderzahlungen!$E$8:$E$67,"Nach Strategie")-(IF(AND(Schulden!J8&lt;Schulden!J13,D21&gt;0),MAX(0,D21+E21-MIN(Schulden!G8,D21+E21)),0)+IF(AND(Schulden!J9&lt;Schulden!J13,H21&gt;0),MAX(0,H21+I21-MIN(Schulden!G9,H21+I21)),0)+IF(AND(Schulden!J10&lt;Schulden!J13,L21&gt;0),MAX(0,L21+M21-MIN(Schulden!G10,L21+M21)),0)+IF(AND(Schulden!J11&lt;Schulden!J13,P21&gt;0),MAX(0,P21+Q21-MIN(Schulden!G11,P21+Q21)),0)+IF(AND(Schulden!J12&lt;Schulden!J13,T21&gt;0),MAX(0,T21+U21-MIN(Schulden!G12,T21+U21)),0)+IF(AND(Schulden!J13&lt;Schulden!J13,X21&gt;0),MAX(0,X21+Y21-MIN(Schulden!G13,X21+Y21)),0)+IF(AND(Schulden!J14&lt;Schulden!J13,AB21&gt;0),MAX(0,AB21+AC21-MIN(Schulden!G14,AB21+AC21)),0)+IF(AND(Schulden!J15&lt;Schulden!J13,AF21&gt;0),MAX(0,AF21+AG21-MIN(Schulden!G15,AF21+AG21)),0)+IF(AND(Schulden!J16&lt;Schulden!J13,AJ21&gt;0),MAX(0,AJ21+AK21-MIN(Schulden!G16,AJ21+AK21)),0)+IF(AND(Schulden!J17&lt;Schulden!J13,AN21&gt;0),MAX(0,AN21+AO21-MIN(Schulden!G17,AN21+AO21)),0)+IF(AND(Schulden!J18&lt;Schulden!J13,AR21&gt;0),MAX(0,AR21+AS21-MIN(Schulden!G18,AR21+AS21)),0)+IF(AND(Schulden!J19&lt;Schulden!J13,AV21&gt;0),MAX(0,AV21+AW21-MIN(Schulden!G19,AV21+AW21)),0)+IF(AND(Schulden!J20&lt;Schulden!J13,AZ21&gt;0),MAX(0,AZ21+BA21-MIN(Schulden!G20,AZ21+BA21)),0)+IF(AND(Schulden!J21&lt;Schulden!J13,BD21&gt;0),MAX(0,BD21+BE21-MIN(Schulden!G21,BD21+BE21)),0)+IF(AND(Schulden!J22&lt;Schulden!J13,BH21&gt;0),MAX(0,BH21+BI21-MIN(Schulden!G22,BH21+BI21)),0))),MAX(0,X21+Y21-MIN(Schulden!G13,X21+Y21)))+SUMIFS(Sonderzahlungen!$D$8:$D$67,Sonderzahlungen!$G$8:$G$67,$B21,Sonderzahlungen!$E$8:$E$67,"Gezielte Schuld",Sonderzahlungen!$F$8:$F$67,Schulden!B13)))</f>
        <v/>
      </c>
      <c r="AA21" s="24">
        <f>MAX(0,X21+Y21-Z21)</f>
        <v/>
      </c>
      <c r="AB21" s="24">
        <f>AE20</f>
        <v/>
      </c>
      <c r="AC21" s="24">
        <f>IF(AB21&lt;=0,0,AB21*Schulden!F14/12)</f>
        <v/>
      </c>
      <c r="AD21" s="24">
        <f>IF(AB21&lt;=0,0,MIN(AB21+AC21,MIN(Schulden!G14,AB21+AC21)+MIN(MAX(0,Strategie!$C$9+SUMIFS(Sonderzahlungen!$D$8:$D$67,Sonderzahlungen!$G$8:$G$67,$B21,Sonderzahlungen!$E$8:$E$67,"Nach Strategie")-(IF(AND(Schulden!J8&lt;Schulden!J14,D21&gt;0),MAX(0,D21+E21-MIN(Schulden!G8,D21+E21)),0)+IF(AND(Schulden!J9&lt;Schulden!J14,H21&gt;0),MAX(0,H21+I21-MIN(Schulden!G9,H21+I21)),0)+IF(AND(Schulden!J10&lt;Schulden!J14,L21&gt;0),MAX(0,L21+M21-MIN(Schulden!G10,L21+M21)),0)+IF(AND(Schulden!J11&lt;Schulden!J14,P21&gt;0),MAX(0,P21+Q21-MIN(Schulden!G11,P21+Q21)),0)+IF(AND(Schulden!J12&lt;Schulden!J14,T21&gt;0),MAX(0,T21+U21-MIN(Schulden!G12,T21+U21)),0)+IF(AND(Schulden!J13&lt;Schulden!J14,X21&gt;0),MAX(0,X21+Y21-MIN(Schulden!G13,X21+Y21)),0)+IF(AND(Schulden!J14&lt;Schulden!J14,AB21&gt;0),MAX(0,AB21+AC21-MIN(Schulden!G14,AB21+AC21)),0)+IF(AND(Schulden!J15&lt;Schulden!J14,AF21&gt;0),MAX(0,AF21+AG21-MIN(Schulden!G15,AF21+AG21)),0)+IF(AND(Schulden!J16&lt;Schulden!J14,AJ21&gt;0),MAX(0,AJ21+AK21-MIN(Schulden!G16,AJ21+AK21)),0)+IF(AND(Schulden!J17&lt;Schulden!J14,AN21&gt;0),MAX(0,AN21+AO21-MIN(Schulden!G17,AN21+AO21)),0)+IF(AND(Schulden!J18&lt;Schulden!J14,AR21&gt;0),MAX(0,AR21+AS21-MIN(Schulden!G18,AR21+AS21)),0)+IF(AND(Schulden!J19&lt;Schulden!J14,AV21&gt;0),MAX(0,AV21+AW21-MIN(Schulden!G19,AV21+AW21)),0)+IF(AND(Schulden!J20&lt;Schulden!J14,AZ21&gt;0),MAX(0,AZ21+BA21-MIN(Schulden!G20,AZ21+BA21)),0)+IF(AND(Schulden!J21&lt;Schulden!J14,BD21&gt;0),MAX(0,BD21+BE21-MIN(Schulden!G21,BD21+BE21)),0)+IF(AND(Schulden!J22&lt;Schulden!J14,BH21&gt;0),MAX(0,BH21+BI21-MIN(Schulden!G22,BH21+BI21)),0))),MAX(0,AB21+AC21-MIN(Schulden!G14,AB21+AC21)))+SUMIFS(Sonderzahlungen!$D$8:$D$67,Sonderzahlungen!$G$8:$G$67,$B21,Sonderzahlungen!$E$8:$E$67,"Gezielte Schuld",Sonderzahlungen!$F$8:$F$67,Schulden!B14)))</f>
        <v/>
      </c>
      <c r="AE21" s="24">
        <f>MAX(0,AB21+AC21-AD21)</f>
        <v/>
      </c>
      <c r="AF21" s="24">
        <f>AI20</f>
        <v/>
      </c>
      <c r="AG21" s="24">
        <f>IF(AF21&lt;=0,0,AF21*Schulden!F15/12)</f>
        <v/>
      </c>
      <c r="AH21" s="24">
        <f>IF(AF21&lt;=0,0,MIN(AF21+AG21,MIN(Schulden!G15,AF21+AG21)+MIN(MAX(0,Strategie!$C$9+SUMIFS(Sonderzahlungen!$D$8:$D$67,Sonderzahlungen!$G$8:$G$67,$B21,Sonderzahlungen!$E$8:$E$67,"Nach Strategie")-(IF(AND(Schulden!J8&lt;Schulden!J15,D21&gt;0),MAX(0,D21+E21-MIN(Schulden!G8,D21+E21)),0)+IF(AND(Schulden!J9&lt;Schulden!J15,H21&gt;0),MAX(0,H21+I21-MIN(Schulden!G9,H21+I21)),0)+IF(AND(Schulden!J10&lt;Schulden!J15,L21&gt;0),MAX(0,L21+M21-MIN(Schulden!G10,L21+M21)),0)+IF(AND(Schulden!J11&lt;Schulden!J15,P21&gt;0),MAX(0,P21+Q21-MIN(Schulden!G11,P21+Q21)),0)+IF(AND(Schulden!J12&lt;Schulden!J15,T21&gt;0),MAX(0,T21+U21-MIN(Schulden!G12,T21+U21)),0)+IF(AND(Schulden!J13&lt;Schulden!J15,X21&gt;0),MAX(0,X21+Y21-MIN(Schulden!G13,X21+Y21)),0)+IF(AND(Schulden!J14&lt;Schulden!J15,AB21&gt;0),MAX(0,AB21+AC21-MIN(Schulden!G14,AB21+AC21)),0)+IF(AND(Schulden!J15&lt;Schulden!J15,AF21&gt;0),MAX(0,AF21+AG21-MIN(Schulden!G15,AF21+AG21)),0)+IF(AND(Schulden!J16&lt;Schulden!J15,AJ21&gt;0),MAX(0,AJ21+AK21-MIN(Schulden!G16,AJ21+AK21)),0)+IF(AND(Schulden!J17&lt;Schulden!J15,AN21&gt;0),MAX(0,AN21+AO21-MIN(Schulden!G17,AN21+AO21)),0)+IF(AND(Schulden!J18&lt;Schulden!J15,AR21&gt;0),MAX(0,AR21+AS21-MIN(Schulden!G18,AR21+AS21)),0)+IF(AND(Schulden!J19&lt;Schulden!J15,AV21&gt;0),MAX(0,AV21+AW21-MIN(Schulden!G19,AV21+AW21)),0)+IF(AND(Schulden!J20&lt;Schulden!J15,AZ21&gt;0),MAX(0,AZ21+BA21-MIN(Schulden!G20,AZ21+BA21)),0)+IF(AND(Schulden!J21&lt;Schulden!J15,BD21&gt;0),MAX(0,BD21+BE21-MIN(Schulden!G21,BD21+BE21)),0)+IF(AND(Schulden!J22&lt;Schulden!J15,BH21&gt;0),MAX(0,BH21+BI21-MIN(Schulden!G22,BH21+BI21)),0))),MAX(0,AF21+AG21-MIN(Schulden!G15,AF21+AG21)))+SUMIFS(Sonderzahlungen!$D$8:$D$67,Sonderzahlungen!$G$8:$G$67,$B21,Sonderzahlungen!$E$8:$E$67,"Gezielte Schuld",Sonderzahlungen!$F$8:$F$67,Schulden!B15)))</f>
        <v/>
      </c>
      <c r="AI21" s="24">
        <f>MAX(0,AF21+AG21-AH21)</f>
        <v/>
      </c>
      <c r="AJ21" s="24">
        <f>AM20</f>
        <v/>
      </c>
      <c r="AK21" s="24">
        <f>IF(AJ21&lt;=0,0,AJ21*Schulden!F16/12)</f>
        <v/>
      </c>
      <c r="AL21" s="24">
        <f>IF(AJ21&lt;=0,0,MIN(AJ21+AK21,MIN(Schulden!G16,AJ21+AK21)+MIN(MAX(0,Strategie!$C$9+SUMIFS(Sonderzahlungen!$D$8:$D$67,Sonderzahlungen!$G$8:$G$67,$B21,Sonderzahlungen!$E$8:$E$67,"Nach Strategie")-(IF(AND(Schulden!J8&lt;Schulden!J16,D21&gt;0),MAX(0,D21+E21-MIN(Schulden!G8,D21+E21)),0)+IF(AND(Schulden!J9&lt;Schulden!J16,H21&gt;0),MAX(0,H21+I21-MIN(Schulden!G9,H21+I21)),0)+IF(AND(Schulden!J10&lt;Schulden!J16,L21&gt;0),MAX(0,L21+M21-MIN(Schulden!G10,L21+M21)),0)+IF(AND(Schulden!J11&lt;Schulden!J16,P21&gt;0),MAX(0,P21+Q21-MIN(Schulden!G11,P21+Q21)),0)+IF(AND(Schulden!J12&lt;Schulden!J16,T21&gt;0),MAX(0,T21+U21-MIN(Schulden!G12,T21+U21)),0)+IF(AND(Schulden!J13&lt;Schulden!J16,X21&gt;0),MAX(0,X21+Y21-MIN(Schulden!G13,X21+Y21)),0)+IF(AND(Schulden!J14&lt;Schulden!J16,AB21&gt;0),MAX(0,AB21+AC21-MIN(Schulden!G14,AB21+AC21)),0)+IF(AND(Schulden!J15&lt;Schulden!J16,AF21&gt;0),MAX(0,AF21+AG21-MIN(Schulden!G15,AF21+AG21)),0)+IF(AND(Schulden!J16&lt;Schulden!J16,AJ21&gt;0),MAX(0,AJ21+AK21-MIN(Schulden!G16,AJ21+AK21)),0)+IF(AND(Schulden!J17&lt;Schulden!J16,AN21&gt;0),MAX(0,AN21+AO21-MIN(Schulden!G17,AN21+AO21)),0)+IF(AND(Schulden!J18&lt;Schulden!J16,AR21&gt;0),MAX(0,AR21+AS21-MIN(Schulden!G18,AR21+AS21)),0)+IF(AND(Schulden!J19&lt;Schulden!J16,AV21&gt;0),MAX(0,AV21+AW21-MIN(Schulden!G19,AV21+AW21)),0)+IF(AND(Schulden!J20&lt;Schulden!J16,AZ21&gt;0),MAX(0,AZ21+BA21-MIN(Schulden!G20,AZ21+BA21)),0)+IF(AND(Schulden!J21&lt;Schulden!J16,BD21&gt;0),MAX(0,BD21+BE21-MIN(Schulden!G21,BD21+BE21)),0)+IF(AND(Schulden!J22&lt;Schulden!J16,BH21&gt;0),MAX(0,BH21+BI21-MIN(Schulden!G22,BH21+BI21)),0))),MAX(0,AJ21+AK21-MIN(Schulden!G16,AJ21+AK21)))+SUMIFS(Sonderzahlungen!$D$8:$D$67,Sonderzahlungen!$G$8:$G$67,$B21,Sonderzahlungen!$E$8:$E$67,"Gezielte Schuld",Sonderzahlungen!$F$8:$F$67,Schulden!B16)))</f>
        <v/>
      </c>
      <c r="AM21" s="24">
        <f>MAX(0,AJ21+AK21-AL21)</f>
        <v/>
      </c>
      <c r="AN21" s="24">
        <f>AQ20</f>
        <v/>
      </c>
      <c r="AO21" s="24">
        <f>IF(AN21&lt;=0,0,AN21*Schulden!F17/12)</f>
        <v/>
      </c>
      <c r="AP21" s="24">
        <f>IF(AN21&lt;=0,0,MIN(AN21+AO21,MIN(Schulden!G17,AN21+AO21)+MIN(MAX(0,Strategie!$C$9+SUMIFS(Sonderzahlungen!$D$8:$D$67,Sonderzahlungen!$G$8:$G$67,$B21,Sonderzahlungen!$E$8:$E$67,"Nach Strategie")-(IF(AND(Schulden!J8&lt;Schulden!J17,D21&gt;0),MAX(0,D21+E21-MIN(Schulden!G8,D21+E21)),0)+IF(AND(Schulden!J9&lt;Schulden!J17,H21&gt;0),MAX(0,H21+I21-MIN(Schulden!G9,H21+I21)),0)+IF(AND(Schulden!J10&lt;Schulden!J17,L21&gt;0),MAX(0,L21+M21-MIN(Schulden!G10,L21+M21)),0)+IF(AND(Schulden!J11&lt;Schulden!J17,P21&gt;0),MAX(0,P21+Q21-MIN(Schulden!G11,P21+Q21)),0)+IF(AND(Schulden!J12&lt;Schulden!J17,T21&gt;0),MAX(0,T21+U21-MIN(Schulden!G12,T21+U21)),0)+IF(AND(Schulden!J13&lt;Schulden!J17,X21&gt;0),MAX(0,X21+Y21-MIN(Schulden!G13,X21+Y21)),0)+IF(AND(Schulden!J14&lt;Schulden!J17,AB21&gt;0),MAX(0,AB21+AC21-MIN(Schulden!G14,AB21+AC21)),0)+IF(AND(Schulden!J15&lt;Schulden!J17,AF21&gt;0),MAX(0,AF21+AG21-MIN(Schulden!G15,AF21+AG21)),0)+IF(AND(Schulden!J16&lt;Schulden!J17,AJ21&gt;0),MAX(0,AJ21+AK21-MIN(Schulden!G16,AJ21+AK21)),0)+IF(AND(Schulden!J17&lt;Schulden!J17,AN21&gt;0),MAX(0,AN21+AO21-MIN(Schulden!G17,AN21+AO21)),0)+IF(AND(Schulden!J18&lt;Schulden!J17,AR21&gt;0),MAX(0,AR21+AS21-MIN(Schulden!G18,AR21+AS21)),0)+IF(AND(Schulden!J19&lt;Schulden!J17,AV21&gt;0),MAX(0,AV21+AW21-MIN(Schulden!G19,AV21+AW21)),0)+IF(AND(Schulden!J20&lt;Schulden!J17,AZ21&gt;0),MAX(0,AZ21+BA21-MIN(Schulden!G20,AZ21+BA21)),0)+IF(AND(Schulden!J21&lt;Schulden!J17,BD21&gt;0),MAX(0,BD21+BE21-MIN(Schulden!G21,BD21+BE21)),0)+IF(AND(Schulden!J22&lt;Schulden!J17,BH21&gt;0),MAX(0,BH21+BI21-MIN(Schulden!G22,BH21+BI21)),0))),MAX(0,AN21+AO21-MIN(Schulden!G17,AN21+AO21)))+SUMIFS(Sonderzahlungen!$D$8:$D$67,Sonderzahlungen!$G$8:$G$67,$B21,Sonderzahlungen!$E$8:$E$67,"Gezielte Schuld",Sonderzahlungen!$F$8:$F$67,Schulden!B17)))</f>
        <v/>
      </c>
      <c r="AQ21" s="24">
        <f>MAX(0,AN21+AO21-AP21)</f>
        <v/>
      </c>
      <c r="AR21" s="24">
        <f>AU20</f>
        <v/>
      </c>
      <c r="AS21" s="24">
        <f>IF(AR21&lt;=0,0,AR21*Schulden!F18/12)</f>
        <v/>
      </c>
      <c r="AT21" s="24">
        <f>IF(AR21&lt;=0,0,MIN(AR21+AS21,MIN(Schulden!G18,AR21+AS21)+MIN(MAX(0,Strategie!$C$9+SUMIFS(Sonderzahlungen!$D$8:$D$67,Sonderzahlungen!$G$8:$G$67,$B21,Sonderzahlungen!$E$8:$E$67,"Nach Strategie")-(IF(AND(Schulden!J8&lt;Schulden!J18,D21&gt;0),MAX(0,D21+E21-MIN(Schulden!G8,D21+E21)),0)+IF(AND(Schulden!J9&lt;Schulden!J18,H21&gt;0),MAX(0,H21+I21-MIN(Schulden!G9,H21+I21)),0)+IF(AND(Schulden!J10&lt;Schulden!J18,L21&gt;0),MAX(0,L21+M21-MIN(Schulden!G10,L21+M21)),0)+IF(AND(Schulden!J11&lt;Schulden!J18,P21&gt;0),MAX(0,P21+Q21-MIN(Schulden!G11,P21+Q21)),0)+IF(AND(Schulden!J12&lt;Schulden!J18,T21&gt;0),MAX(0,T21+U21-MIN(Schulden!G12,T21+U21)),0)+IF(AND(Schulden!J13&lt;Schulden!J18,X21&gt;0),MAX(0,X21+Y21-MIN(Schulden!G13,X21+Y21)),0)+IF(AND(Schulden!J14&lt;Schulden!J18,AB21&gt;0),MAX(0,AB21+AC21-MIN(Schulden!G14,AB21+AC21)),0)+IF(AND(Schulden!J15&lt;Schulden!J18,AF21&gt;0),MAX(0,AF21+AG21-MIN(Schulden!G15,AF21+AG21)),0)+IF(AND(Schulden!J16&lt;Schulden!J18,AJ21&gt;0),MAX(0,AJ21+AK21-MIN(Schulden!G16,AJ21+AK21)),0)+IF(AND(Schulden!J17&lt;Schulden!J18,AN21&gt;0),MAX(0,AN21+AO21-MIN(Schulden!G17,AN21+AO21)),0)+IF(AND(Schulden!J18&lt;Schulden!J18,AR21&gt;0),MAX(0,AR21+AS21-MIN(Schulden!G18,AR21+AS21)),0)+IF(AND(Schulden!J19&lt;Schulden!J18,AV21&gt;0),MAX(0,AV21+AW21-MIN(Schulden!G19,AV21+AW21)),0)+IF(AND(Schulden!J20&lt;Schulden!J18,AZ21&gt;0),MAX(0,AZ21+BA21-MIN(Schulden!G20,AZ21+BA21)),0)+IF(AND(Schulden!J21&lt;Schulden!J18,BD21&gt;0),MAX(0,BD21+BE21-MIN(Schulden!G21,BD21+BE21)),0)+IF(AND(Schulden!J22&lt;Schulden!J18,BH21&gt;0),MAX(0,BH21+BI21-MIN(Schulden!G22,BH21+BI21)),0))),MAX(0,AR21+AS21-MIN(Schulden!G18,AR21+AS21)))+SUMIFS(Sonderzahlungen!$D$8:$D$67,Sonderzahlungen!$G$8:$G$67,$B21,Sonderzahlungen!$E$8:$E$67,"Gezielte Schuld",Sonderzahlungen!$F$8:$F$67,Schulden!B18)))</f>
        <v/>
      </c>
      <c r="AU21" s="24">
        <f>MAX(0,AR21+AS21-AT21)</f>
        <v/>
      </c>
      <c r="AV21" s="24">
        <f>AY20</f>
        <v/>
      </c>
      <c r="AW21" s="24">
        <f>IF(AV21&lt;=0,0,AV21*Schulden!F19/12)</f>
        <v/>
      </c>
      <c r="AX21" s="24">
        <f>IF(AV21&lt;=0,0,MIN(AV21+AW21,MIN(Schulden!G19,AV21+AW21)+MIN(MAX(0,Strategie!$C$9+SUMIFS(Sonderzahlungen!$D$8:$D$67,Sonderzahlungen!$G$8:$G$67,$B21,Sonderzahlungen!$E$8:$E$67,"Nach Strategie")-(IF(AND(Schulden!J8&lt;Schulden!J19,D21&gt;0),MAX(0,D21+E21-MIN(Schulden!G8,D21+E21)),0)+IF(AND(Schulden!J9&lt;Schulden!J19,H21&gt;0),MAX(0,H21+I21-MIN(Schulden!G9,H21+I21)),0)+IF(AND(Schulden!J10&lt;Schulden!J19,L21&gt;0),MAX(0,L21+M21-MIN(Schulden!G10,L21+M21)),0)+IF(AND(Schulden!J11&lt;Schulden!J19,P21&gt;0),MAX(0,P21+Q21-MIN(Schulden!G11,P21+Q21)),0)+IF(AND(Schulden!J12&lt;Schulden!J19,T21&gt;0),MAX(0,T21+U21-MIN(Schulden!G12,T21+U21)),0)+IF(AND(Schulden!J13&lt;Schulden!J19,X21&gt;0),MAX(0,X21+Y21-MIN(Schulden!G13,X21+Y21)),0)+IF(AND(Schulden!J14&lt;Schulden!J19,AB21&gt;0),MAX(0,AB21+AC21-MIN(Schulden!G14,AB21+AC21)),0)+IF(AND(Schulden!J15&lt;Schulden!J19,AF21&gt;0),MAX(0,AF21+AG21-MIN(Schulden!G15,AF21+AG21)),0)+IF(AND(Schulden!J16&lt;Schulden!J19,AJ21&gt;0),MAX(0,AJ21+AK21-MIN(Schulden!G16,AJ21+AK21)),0)+IF(AND(Schulden!J17&lt;Schulden!J19,AN21&gt;0),MAX(0,AN21+AO21-MIN(Schulden!G17,AN21+AO21)),0)+IF(AND(Schulden!J18&lt;Schulden!J19,AR21&gt;0),MAX(0,AR21+AS21-MIN(Schulden!G18,AR21+AS21)),0)+IF(AND(Schulden!J19&lt;Schulden!J19,AV21&gt;0),MAX(0,AV21+AW21-MIN(Schulden!G19,AV21+AW21)),0)+IF(AND(Schulden!J20&lt;Schulden!J19,AZ21&gt;0),MAX(0,AZ21+BA21-MIN(Schulden!G20,AZ21+BA21)),0)+IF(AND(Schulden!J21&lt;Schulden!J19,BD21&gt;0),MAX(0,BD21+BE21-MIN(Schulden!G21,BD21+BE21)),0)+IF(AND(Schulden!J22&lt;Schulden!J19,BH21&gt;0),MAX(0,BH21+BI21-MIN(Schulden!G22,BH21+BI21)),0))),MAX(0,AV21+AW21-MIN(Schulden!G19,AV21+AW21)))+SUMIFS(Sonderzahlungen!$D$8:$D$67,Sonderzahlungen!$G$8:$G$67,$B21,Sonderzahlungen!$E$8:$E$67,"Gezielte Schuld",Sonderzahlungen!$F$8:$F$67,Schulden!B19)))</f>
        <v/>
      </c>
      <c r="AY21" s="24">
        <f>MAX(0,AV21+AW21-AX21)</f>
        <v/>
      </c>
      <c r="AZ21" s="24">
        <f>BC20</f>
        <v/>
      </c>
      <c r="BA21" s="24">
        <f>IF(AZ21&lt;=0,0,AZ21*Schulden!F20/12)</f>
        <v/>
      </c>
      <c r="BB21" s="24">
        <f>IF(AZ21&lt;=0,0,MIN(AZ21+BA21,MIN(Schulden!G20,AZ21+BA21)+MIN(MAX(0,Strategie!$C$9+SUMIFS(Sonderzahlungen!$D$8:$D$67,Sonderzahlungen!$G$8:$G$67,$B21,Sonderzahlungen!$E$8:$E$67,"Nach Strategie")-(IF(AND(Schulden!J8&lt;Schulden!J20,D21&gt;0),MAX(0,D21+E21-MIN(Schulden!G8,D21+E21)),0)+IF(AND(Schulden!J9&lt;Schulden!J20,H21&gt;0),MAX(0,H21+I21-MIN(Schulden!G9,H21+I21)),0)+IF(AND(Schulden!J10&lt;Schulden!J20,L21&gt;0),MAX(0,L21+M21-MIN(Schulden!G10,L21+M21)),0)+IF(AND(Schulden!J11&lt;Schulden!J20,P21&gt;0),MAX(0,P21+Q21-MIN(Schulden!G11,P21+Q21)),0)+IF(AND(Schulden!J12&lt;Schulden!J20,T21&gt;0),MAX(0,T21+U21-MIN(Schulden!G12,T21+U21)),0)+IF(AND(Schulden!J13&lt;Schulden!J20,X21&gt;0),MAX(0,X21+Y21-MIN(Schulden!G13,X21+Y21)),0)+IF(AND(Schulden!J14&lt;Schulden!J20,AB21&gt;0),MAX(0,AB21+AC21-MIN(Schulden!G14,AB21+AC21)),0)+IF(AND(Schulden!J15&lt;Schulden!J20,AF21&gt;0),MAX(0,AF21+AG21-MIN(Schulden!G15,AF21+AG21)),0)+IF(AND(Schulden!J16&lt;Schulden!J20,AJ21&gt;0),MAX(0,AJ21+AK21-MIN(Schulden!G16,AJ21+AK21)),0)+IF(AND(Schulden!J17&lt;Schulden!J20,AN21&gt;0),MAX(0,AN21+AO21-MIN(Schulden!G17,AN21+AO21)),0)+IF(AND(Schulden!J18&lt;Schulden!J20,AR21&gt;0),MAX(0,AR21+AS21-MIN(Schulden!G18,AR21+AS21)),0)+IF(AND(Schulden!J19&lt;Schulden!J20,AV21&gt;0),MAX(0,AV21+AW21-MIN(Schulden!G19,AV21+AW21)),0)+IF(AND(Schulden!J20&lt;Schulden!J20,AZ21&gt;0),MAX(0,AZ21+BA21-MIN(Schulden!G20,AZ21+BA21)),0)+IF(AND(Schulden!J21&lt;Schulden!J20,BD21&gt;0),MAX(0,BD21+BE21-MIN(Schulden!G21,BD21+BE21)),0)+IF(AND(Schulden!J22&lt;Schulden!J20,BH21&gt;0),MAX(0,BH21+BI21-MIN(Schulden!G22,BH21+BI21)),0))),MAX(0,AZ21+BA21-MIN(Schulden!G20,AZ21+BA21)))+SUMIFS(Sonderzahlungen!$D$8:$D$67,Sonderzahlungen!$G$8:$G$67,$B21,Sonderzahlungen!$E$8:$E$67,"Gezielte Schuld",Sonderzahlungen!$F$8:$F$67,Schulden!B20)))</f>
        <v/>
      </c>
      <c r="BC21" s="24">
        <f>MAX(0,AZ21+BA21-BB21)</f>
        <v/>
      </c>
      <c r="BD21" s="24">
        <f>BG20</f>
        <v/>
      </c>
      <c r="BE21" s="24">
        <f>IF(BD21&lt;=0,0,BD21*Schulden!F21/12)</f>
        <v/>
      </c>
      <c r="BF21" s="24">
        <f>IF(BD21&lt;=0,0,MIN(BD21+BE21,MIN(Schulden!G21,BD21+BE21)+MIN(MAX(0,Strategie!$C$9+SUMIFS(Sonderzahlungen!$D$8:$D$67,Sonderzahlungen!$G$8:$G$67,$B21,Sonderzahlungen!$E$8:$E$67,"Nach Strategie")-(IF(AND(Schulden!J8&lt;Schulden!J21,D21&gt;0),MAX(0,D21+E21-MIN(Schulden!G8,D21+E21)),0)+IF(AND(Schulden!J9&lt;Schulden!J21,H21&gt;0),MAX(0,H21+I21-MIN(Schulden!G9,H21+I21)),0)+IF(AND(Schulden!J10&lt;Schulden!J21,L21&gt;0),MAX(0,L21+M21-MIN(Schulden!G10,L21+M21)),0)+IF(AND(Schulden!J11&lt;Schulden!J21,P21&gt;0),MAX(0,P21+Q21-MIN(Schulden!G11,P21+Q21)),0)+IF(AND(Schulden!J12&lt;Schulden!J21,T21&gt;0),MAX(0,T21+U21-MIN(Schulden!G12,T21+U21)),0)+IF(AND(Schulden!J13&lt;Schulden!J21,X21&gt;0),MAX(0,X21+Y21-MIN(Schulden!G13,X21+Y21)),0)+IF(AND(Schulden!J14&lt;Schulden!J21,AB21&gt;0),MAX(0,AB21+AC21-MIN(Schulden!G14,AB21+AC21)),0)+IF(AND(Schulden!J15&lt;Schulden!J21,AF21&gt;0),MAX(0,AF21+AG21-MIN(Schulden!G15,AF21+AG21)),0)+IF(AND(Schulden!J16&lt;Schulden!J21,AJ21&gt;0),MAX(0,AJ21+AK21-MIN(Schulden!G16,AJ21+AK21)),0)+IF(AND(Schulden!J17&lt;Schulden!J21,AN21&gt;0),MAX(0,AN21+AO21-MIN(Schulden!G17,AN21+AO21)),0)+IF(AND(Schulden!J18&lt;Schulden!J21,AR21&gt;0),MAX(0,AR21+AS21-MIN(Schulden!G18,AR21+AS21)),0)+IF(AND(Schulden!J19&lt;Schulden!J21,AV21&gt;0),MAX(0,AV21+AW21-MIN(Schulden!G19,AV21+AW21)),0)+IF(AND(Schulden!J20&lt;Schulden!J21,AZ21&gt;0),MAX(0,AZ21+BA21-MIN(Schulden!G20,AZ21+BA21)),0)+IF(AND(Schulden!J21&lt;Schulden!J21,BD21&gt;0),MAX(0,BD21+BE21-MIN(Schulden!G21,BD21+BE21)),0)+IF(AND(Schulden!J22&lt;Schulden!J21,BH21&gt;0),MAX(0,BH21+BI21-MIN(Schulden!G22,BH21+BI21)),0))),MAX(0,BD21+BE21-MIN(Schulden!G21,BD21+BE21)))+SUMIFS(Sonderzahlungen!$D$8:$D$67,Sonderzahlungen!$G$8:$G$67,$B21,Sonderzahlungen!$E$8:$E$67,"Gezielte Schuld",Sonderzahlungen!$F$8:$F$67,Schulden!B21)))</f>
        <v/>
      </c>
      <c r="BG21" s="24">
        <f>MAX(0,BD21+BE21-BF21)</f>
        <v/>
      </c>
      <c r="BH21" s="24">
        <f>BK20</f>
        <v/>
      </c>
      <c r="BI21" s="24">
        <f>IF(BH21&lt;=0,0,BH21*Schulden!F22/12)</f>
        <v/>
      </c>
      <c r="BJ21" s="24">
        <f>IF(BH21&lt;=0,0,MIN(BH21+BI21,MIN(Schulden!G22,BH21+BI21)+MIN(MAX(0,Strategie!$C$9+SUMIFS(Sonderzahlungen!$D$8:$D$67,Sonderzahlungen!$G$8:$G$67,$B21,Sonderzahlungen!$E$8:$E$67,"Nach Strategie")-(IF(AND(Schulden!J8&lt;Schulden!J22,D21&gt;0),MAX(0,D21+E21-MIN(Schulden!G8,D21+E21)),0)+IF(AND(Schulden!J9&lt;Schulden!J22,H21&gt;0),MAX(0,H21+I21-MIN(Schulden!G9,H21+I21)),0)+IF(AND(Schulden!J10&lt;Schulden!J22,L21&gt;0),MAX(0,L21+M21-MIN(Schulden!G10,L21+M21)),0)+IF(AND(Schulden!J11&lt;Schulden!J22,P21&gt;0),MAX(0,P21+Q21-MIN(Schulden!G11,P21+Q21)),0)+IF(AND(Schulden!J12&lt;Schulden!J22,T21&gt;0),MAX(0,T21+U21-MIN(Schulden!G12,T21+U21)),0)+IF(AND(Schulden!J13&lt;Schulden!J22,X21&gt;0),MAX(0,X21+Y21-MIN(Schulden!G13,X21+Y21)),0)+IF(AND(Schulden!J14&lt;Schulden!J22,AB21&gt;0),MAX(0,AB21+AC21-MIN(Schulden!G14,AB21+AC21)),0)+IF(AND(Schulden!J15&lt;Schulden!J22,AF21&gt;0),MAX(0,AF21+AG21-MIN(Schulden!G15,AF21+AG21)),0)+IF(AND(Schulden!J16&lt;Schulden!J22,AJ21&gt;0),MAX(0,AJ21+AK21-MIN(Schulden!G16,AJ21+AK21)),0)+IF(AND(Schulden!J17&lt;Schulden!J22,AN21&gt;0),MAX(0,AN21+AO21-MIN(Schulden!G17,AN21+AO21)),0)+IF(AND(Schulden!J18&lt;Schulden!J22,AR21&gt;0),MAX(0,AR21+AS21-MIN(Schulden!G18,AR21+AS21)),0)+IF(AND(Schulden!J19&lt;Schulden!J22,AV21&gt;0),MAX(0,AV21+AW21-MIN(Schulden!G19,AV21+AW21)),0)+IF(AND(Schulden!J20&lt;Schulden!J22,AZ21&gt;0),MAX(0,AZ21+BA21-MIN(Schulden!G20,AZ21+BA21)),0)+IF(AND(Schulden!J21&lt;Schulden!J22,BD21&gt;0),MAX(0,BD21+BE21-MIN(Schulden!G21,BD21+BE21)),0)+IF(AND(Schulden!J22&lt;Schulden!J22,BH21&gt;0),MAX(0,BH21+BI21-MIN(Schulden!G22,BH21+BI21)),0))),MAX(0,BH21+BI21-MIN(Schulden!G22,BH21+BI21)))+SUMIFS(Sonderzahlungen!$D$8:$D$67,Sonderzahlungen!$G$8:$G$67,$B21,Sonderzahlungen!$E$8:$E$67,"Gezielte Schuld",Sonderzahlungen!$F$8:$F$67,Schulden!B22)))</f>
        <v/>
      </c>
      <c r="BK21" s="24">
        <f>MAX(0,BH21+BI21-BJ21)</f>
        <v/>
      </c>
    </row>
    <row r="22">
      <c r="B22" s="23">
        <f>EDATE(B21,1)</f>
        <v/>
      </c>
      <c r="C22" s="24">
        <f>SUMIFS(Sonderzahlungen!$D$8:$D$67,Sonderzahlungen!$G$8:$G$67,B22)</f>
        <v/>
      </c>
      <c r="D22" s="24">
        <f>G21</f>
        <v/>
      </c>
      <c r="E22" s="24">
        <f>IF(D22&lt;=0,0,D22*Schulden!F8/12)</f>
        <v/>
      </c>
      <c r="F22" s="24">
        <f>IF(D22&lt;=0,0,MIN(D22+E22,MIN(Schulden!G8,D22+E22)+MIN(MAX(0,Strategie!$C$9+SUMIFS(Sonderzahlungen!$D$8:$D$67,Sonderzahlungen!$G$8:$G$67,$B22,Sonderzahlungen!$E$8:$E$67,"Nach Strategie")-(IF(AND(Schulden!J8&lt;Schulden!J8,D22&gt;0),MAX(0,D22+E22-MIN(Schulden!G8,D22+E22)),0)+IF(AND(Schulden!J9&lt;Schulden!J8,H22&gt;0),MAX(0,H22+I22-MIN(Schulden!G9,H22+I22)),0)+IF(AND(Schulden!J10&lt;Schulden!J8,L22&gt;0),MAX(0,L22+M22-MIN(Schulden!G10,L22+M22)),0)+IF(AND(Schulden!J11&lt;Schulden!J8,P22&gt;0),MAX(0,P22+Q22-MIN(Schulden!G11,P22+Q22)),0)+IF(AND(Schulden!J12&lt;Schulden!J8,T22&gt;0),MAX(0,T22+U22-MIN(Schulden!G12,T22+U22)),0)+IF(AND(Schulden!J13&lt;Schulden!J8,X22&gt;0),MAX(0,X22+Y22-MIN(Schulden!G13,X22+Y22)),0)+IF(AND(Schulden!J14&lt;Schulden!J8,AB22&gt;0),MAX(0,AB22+AC22-MIN(Schulden!G14,AB22+AC22)),0)+IF(AND(Schulden!J15&lt;Schulden!J8,AF22&gt;0),MAX(0,AF22+AG22-MIN(Schulden!G15,AF22+AG22)),0)+IF(AND(Schulden!J16&lt;Schulden!J8,AJ22&gt;0),MAX(0,AJ22+AK22-MIN(Schulden!G16,AJ22+AK22)),0)+IF(AND(Schulden!J17&lt;Schulden!J8,AN22&gt;0),MAX(0,AN22+AO22-MIN(Schulden!G17,AN22+AO22)),0)+IF(AND(Schulden!J18&lt;Schulden!J8,AR22&gt;0),MAX(0,AR22+AS22-MIN(Schulden!G18,AR22+AS22)),0)+IF(AND(Schulden!J19&lt;Schulden!J8,AV22&gt;0),MAX(0,AV22+AW22-MIN(Schulden!G19,AV22+AW22)),0)+IF(AND(Schulden!J20&lt;Schulden!J8,AZ22&gt;0),MAX(0,AZ22+BA22-MIN(Schulden!G20,AZ22+BA22)),0)+IF(AND(Schulden!J21&lt;Schulden!J8,BD22&gt;0),MAX(0,BD22+BE22-MIN(Schulden!G21,BD22+BE22)),0)+IF(AND(Schulden!J22&lt;Schulden!J8,BH22&gt;0),MAX(0,BH22+BI22-MIN(Schulden!G22,BH22+BI22)),0))),MAX(0,D22+E22-MIN(Schulden!G8,D22+E22)))+SUMIFS(Sonderzahlungen!$D$8:$D$67,Sonderzahlungen!$G$8:$G$67,$B22,Sonderzahlungen!$E$8:$E$67,"Gezielte Schuld",Sonderzahlungen!$F$8:$F$67,Schulden!B8)))</f>
        <v/>
      </c>
      <c r="G22" s="24">
        <f>MAX(0,D22+E22-F22)</f>
        <v/>
      </c>
      <c r="H22" s="24">
        <f>K21</f>
        <v/>
      </c>
      <c r="I22" s="24">
        <f>IF(H22&lt;=0,0,H22*Schulden!F9/12)</f>
        <v/>
      </c>
      <c r="J22" s="24">
        <f>IF(H22&lt;=0,0,MIN(H22+I22,MIN(Schulden!G9,H22+I22)+MIN(MAX(0,Strategie!$C$9+SUMIFS(Sonderzahlungen!$D$8:$D$67,Sonderzahlungen!$G$8:$G$67,$B22,Sonderzahlungen!$E$8:$E$67,"Nach Strategie")-(IF(AND(Schulden!J8&lt;Schulden!J9,D22&gt;0),MAX(0,D22+E22-MIN(Schulden!G8,D22+E22)),0)+IF(AND(Schulden!J9&lt;Schulden!J9,H22&gt;0),MAX(0,H22+I22-MIN(Schulden!G9,H22+I22)),0)+IF(AND(Schulden!J10&lt;Schulden!J9,L22&gt;0),MAX(0,L22+M22-MIN(Schulden!G10,L22+M22)),0)+IF(AND(Schulden!J11&lt;Schulden!J9,P22&gt;0),MAX(0,P22+Q22-MIN(Schulden!G11,P22+Q22)),0)+IF(AND(Schulden!J12&lt;Schulden!J9,T22&gt;0),MAX(0,T22+U22-MIN(Schulden!G12,T22+U22)),0)+IF(AND(Schulden!J13&lt;Schulden!J9,X22&gt;0),MAX(0,X22+Y22-MIN(Schulden!G13,X22+Y22)),0)+IF(AND(Schulden!J14&lt;Schulden!J9,AB22&gt;0),MAX(0,AB22+AC22-MIN(Schulden!G14,AB22+AC22)),0)+IF(AND(Schulden!J15&lt;Schulden!J9,AF22&gt;0),MAX(0,AF22+AG22-MIN(Schulden!G15,AF22+AG22)),0)+IF(AND(Schulden!J16&lt;Schulden!J9,AJ22&gt;0),MAX(0,AJ22+AK22-MIN(Schulden!G16,AJ22+AK22)),0)+IF(AND(Schulden!J17&lt;Schulden!J9,AN22&gt;0),MAX(0,AN22+AO22-MIN(Schulden!G17,AN22+AO22)),0)+IF(AND(Schulden!J18&lt;Schulden!J9,AR22&gt;0),MAX(0,AR22+AS22-MIN(Schulden!G18,AR22+AS22)),0)+IF(AND(Schulden!J19&lt;Schulden!J9,AV22&gt;0),MAX(0,AV22+AW22-MIN(Schulden!G19,AV22+AW22)),0)+IF(AND(Schulden!J20&lt;Schulden!J9,AZ22&gt;0),MAX(0,AZ22+BA22-MIN(Schulden!G20,AZ22+BA22)),0)+IF(AND(Schulden!J21&lt;Schulden!J9,BD22&gt;0),MAX(0,BD22+BE22-MIN(Schulden!G21,BD22+BE22)),0)+IF(AND(Schulden!J22&lt;Schulden!J9,BH22&gt;0),MAX(0,BH22+BI22-MIN(Schulden!G22,BH22+BI22)),0))),MAX(0,H22+I22-MIN(Schulden!G9,H22+I22)))+SUMIFS(Sonderzahlungen!$D$8:$D$67,Sonderzahlungen!$G$8:$G$67,$B22,Sonderzahlungen!$E$8:$E$67,"Gezielte Schuld",Sonderzahlungen!$F$8:$F$67,Schulden!B9)))</f>
        <v/>
      </c>
      <c r="K22" s="24">
        <f>MAX(0,H22+I22-J22)</f>
        <v/>
      </c>
      <c r="L22" s="24">
        <f>O21</f>
        <v/>
      </c>
      <c r="M22" s="24">
        <f>IF(L22&lt;=0,0,L22*Schulden!F10/12)</f>
        <v/>
      </c>
      <c r="N22" s="24">
        <f>IF(L22&lt;=0,0,MIN(L22+M22,MIN(Schulden!G10,L22+M22)+MIN(MAX(0,Strategie!$C$9+SUMIFS(Sonderzahlungen!$D$8:$D$67,Sonderzahlungen!$G$8:$G$67,$B22,Sonderzahlungen!$E$8:$E$67,"Nach Strategie")-(IF(AND(Schulden!J8&lt;Schulden!J10,D22&gt;0),MAX(0,D22+E22-MIN(Schulden!G8,D22+E22)),0)+IF(AND(Schulden!J9&lt;Schulden!J10,H22&gt;0),MAX(0,H22+I22-MIN(Schulden!G9,H22+I22)),0)+IF(AND(Schulden!J10&lt;Schulden!J10,L22&gt;0),MAX(0,L22+M22-MIN(Schulden!G10,L22+M22)),0)+IF(AND(Schulden!J11&lt;Schulden!J10,P22&gt;0),MAX(0,P22+Q22-MIN(Schulden!G11,P22+Q22)),0)+IF(AND(Schulden!J12&lt;Schulden!J10,T22&gt;0),MAX(0,T22+U22-MIN(Schulden!G12,T22+U22)),0)+IF(AND(Schulden!J13&lt;Schulden!J10,X22&gt;0),MAX(0,X22+Y22-MIN(Schulden!G13,X22+Y22)),0)+IF(AND(Schulden!J14&lt;Schulden!J10,AB22&gt;0),MAX(0,AB22+AC22-MIN(Schulden!G14,AB22+AC22)),0)+IF(AND(Schulden!J15&lt;Schulden!J10,AF22&gt;0),MAX(0,AF22+AG22-MIN(Schulden!G15,AF22+AG22)),0)+IF(AND(Schulden!J16&lt;Schulden!J10,AJ22&gt;0),MAX(0,AJ22+AK22-MIN(Schulden!G16,AJ22+AK22)),0)+IF(AND(Schulden!J17&lt;Schulden!J10,AN22&gt;0),MAX(0,AN22+AO22-MIN(Schulden!G17,AN22+AO22)),0)+IF(AND(Schulden!J18&lt;Schulden!J10,AR22&gt;0),MAX(0,AR22+AS22-MIN(Schulden!G18,AR22+AS22)),0)+IF(AND(Schulden!J19&lt;Schulden!J10,AV22&gt;0),MAX(0,AV22+AW22-MIN(Schulden!G19,AV22+AW22)),0)+IF(AND(Schulden!J20&lt;Schulden!J10,AZ22&gt;0),MAX(0,AZ22+BA22-MIN(Schulden!G20,AZ22+BA22)),0)+IF(AND(Schulden!J21&lt;Schulden!J10,BD22&gt;0),MAX(0,BD22+BE22-MIN(Schulden!G21,BD22+BE22)),0)+IF(AND(Schulden!J22&lt;Schulden!J10,BH22&gt;0),MAX(0,BH22+BI22-MIN(Schulden!G22,BH22+BI22)),0))),MAX(0,L22+M22-MIN(Schulden!G10,L22+M22)))+SUMIFS(Sonderzahlungen!$D$8:$D$67,Sonderzahlungen!$G$8:$G$67,$B22,Sonderzahlungen!$E$8:$E$67,"Gezielte Schuld",Sonderzahlungen!$F$8:$F$67,Schulden!B10)))</f>
        <v/>
      </c>
      <c r="O22" s="24">
        <f>MAX(0,L22+M22-N22)</f>
        <v/>
      </c>
      <c r="P22" s="24">
        <f>S21</f>
        <v/>
      </c>
      <c r="Q22" s="24">
        <f>IF(P22&lt;=0,0,P22*Schulden!F11/12)</f>
        <v/>
      </c>
      <c r="R22" s="24">
        <f>IF(P22&lt;=0,0,MIN(P22+Q22,MIN(Schulden!G11,P22+Q22)+MIN(MAX(0,Strategie!$C$9+SUMIFS(Sonderzahlungen!$D$8:$D$67,Sonderzahlungen!$G$8:$G$67,$B22,Sonderzahlungen!$E$8:$E$67,"Nach Strategie")-(IF(AND(Schulden!J8&lt;Schulden!J11,D22&gt;0),MAX(0,D22+E22-MIN(Schulden!G8,D22+E22)),0)+IF(AND(Schulden!J9&lt;Schulden!J11,H22&gt;0),MAX(0,H22+I22-MIN(Schulden!G9,H22+I22)),0)+IF(AND(Schulden!J10&lt;Schulden!J11,L22&gt;0),MAX(0,L22+M22-MIN(Schulden!G10,L22+M22)),0)+IF(AND(Schulden!J11&lt;Schulden!J11,P22&gt;0),MAX(0,P22+Q22-MIN(Schulden!G11,P22+Q22)),0)+IF(AND(Schulden!J12&lt;Schulden!J11,T22&gt;0),MAX(0,T22+U22-MIN(Schulden!G12,T22+U22)),0)+IF(AND(Schulden!J13&lt;Schulden!J11,X22&gt;0),MAX(0,X22+Y22-MIN(Schulden!G13,X22+Y22)),0)+IF(AND(Schulden!J14&lt;Schulden!J11,AB22&gt;0),MAX(0,AB22+AC22-MIN(Schulden!G14,AB22+AC22)),0)+IF(AND(Schulden!J15&lt;Schulden!J11,AF22&gt;0),MAX(0,AF22+AG22-MIN(Schulden!G15,AF22+AG22)),0)+IF(AND(Schulden!J16&lt;Schulden!J11,AJ22&gt;0),MAX(0,AJ22+AK22-MIN(Schulden!G16,AJ22+AK22)),0)+IF(AND(Schulden!J17&lt;Schulden!J11,AN22&gt;0),MAX(0,AN22+AO22-MIN(Schulden!G17,AN22+AO22)),0)+IF(AND(Schulden!J18&lt;Schulden!J11,AR22&gt;0),MAX(0,AR22+AS22-MIN(Schulden!G18,AR22+AS22)),0)+IF(AND(Schulden!J19&lt;Schulden!J11,AV22&gt;0),MAX(0,AV22+AW22-MIN(Schulden!G19,AV22+AW22)),0)+IF(AND(Schulden!J20&lt;Schulden!J11,AZ22&gt;0),MAX(0,AZ22+BA22-MIN(Schulden!G20,AZ22+BA22)),0)+IF(AND(Schulden!J21&lt;Schulden!J11,BD22&gt;0),MAX(0,BD22+BE22-MIN(Schulden!G21,BD22+BE22)),0)+IF(AND(Schulden!J22&lt;Schulden!J11,BH22&gt;0),MAX(0,BH22+BI22-MIN(Schulden!G22,BH22+BI22)),0))),MAX(0,P22+Q22-MIN(Schulden!G11,P22+Q22)))+SUMIFS(Sonderzahlungen!$D$8:$D$67,Sonderzahlungen!$G$8:$G$67,$B22,Sonderzahlungen!$E$8:$E$67,"Gezielte Schuld",Sonderzahlungen!$F$8:$F$67,Schulden!B11)))</f>
        <v/>
      </c>
      <c r="S22" s="24">
        <f>MAX(0,P22+Q22-R22)</f>
        <v/>
      </c>
      <c r="T22" s="24">
        <f>W21</f>
        <v/>
      </c>
      <c r="U22" s="24">
        <f>IF(T22&lt;=0,0,T22*Schulden!F12/12)</f>
        <v/>
      </c>
      <c r="V22" s="24">
        <f>IF(T22&lt;=0,0,MIN(T22+U22,MIN(Schulden!G12,T22+U22)+MIN(MAX(0,Strategie!$C$9+SUMIFS(Sonderzahlungen!$D$8:$D$67,Sonderzahlungen!$G$8:$G$67,$B22,Sonderzahlungen!$E$8:$E$67,"Nach Strategie")-(IF(AND(Schulden!J8&lt;Schulden!J12,D22&gt;0),MAX(0,D22+E22-MIN(Schulden!G8,D22+E22)),0)+IF(AND(Schulden!J9&lt;Schulden!J12,H22&gt;0),MAX(0,H22+I22-MIN(Schulden!G9,H22+I22)),0)+IF(AND(Schulden!J10&lt;Schulden!J12,L22&gt;0),MAX(0,L22+M22-MIN(Schulden!G10,L22+M22)),0)+IF(AND(Schulden!J11&lt;Schulden!J12,P22&gt;0),MAX(0,P22+Q22-MIN(Schulden!G11,P22+Q22)),0)+IF(AND(Schulden!J12&lt;Schulden!J12,T22&gt;0),MAX(0,T22+U22-MIN(Schulden!G12,T22+U22)),0)+IF(AND(Schulden!J13&lt;Schulden!J12,X22&gt;0),MAX(0,X22+Y22-MIN(Schulden!G13,X22+Y22)),0)+IF(AND(Schulden!J14&lt;Schulden!J12,AB22&gt;0),MAX(0,AB22+AC22-MIN(Schulden!G14,AB22+AC22)),0)+IF(AND(Schulden!J15&lt;Schulden!J12,AF22&gt;0),MAX(0,AF22+AG22-MIN(Schulden!G15,AF22+AG22)),0)+IF(AND(Schulden!J16&lt;Schulden!J12,AJ22&gt;0),MAX(0,AJ22+AK22-MIN(Schulden!G16,AJ22+AK22)),0)+IF(AND(Schulden!J17&lt;Schulden!J12,AN22&gt;0),MAX(0,AN22+AO22-MIN(Schulden!G17,AN22+AO22)),0)+IF(AND(Schulden!J18&lt;Schulden!J12,AR22&gt;0),MAX(0,AR22+AS22-MIN(Schulden!G18,AR22+AS22)),0)+IF(AND(Schulden!J19&lt;Schulden!J12,AV22&gt;0),MAX(0,AV22+AW22-MIN(Schulden!G19,AV22+AW22)),0)+IF(AND(Schulden!J20&lt;Schulden!J12,AZ22&gt;0),MAX(0,AZ22+BA22-MIN(Schulden!G20,AZ22+BA22)),0)+IF(AND(Schulden!J21&lt;Schulden!J12,BD22&gt;0),MAX(0,BD22+BE22-MIN(Schulden!G21,BD22+BE22)),0)+IF(AND(Schulden!J22&lt;Schulden!J12,BH22&gt;0),MAX(0,BH22+BI22-MIN(Schulden!G22,BH22+BI22)),0))),MAX(0,T22+U22-MIN(Schulden!G12,T22+U22)))+SUMIFS(Sonderzahlungen!$D$8:$D$67,Sonderzahlungen!$G$8:$G$67,$B22,Sonderzahlungen!$E$8:$E$67,"Gezielte Schuld",Sonderzahlungen!$F$8:$F$67,Schulden!B12)))</f>
        <v/>
      </c>
      <c r="W22" s="24">
        <f>MAX(0,T22+U22-V22)</f>
        <v/>
      </c>
      <c r="X22" s="24">
        <f>AA21</f>
        <v/>
      </c>
      <c r="Y22" s="24">
        <f>IF(X22&lt;=0,0,X22*Schulden!F13/12)</f>
        <v/>
      </c>
      <c r="Z22" s="24">
        <f>IF(X22&lt;=0,0,MIN(X22+Y22,MIN(Schulden!G13,X22+Y22)+MIN(MAX(0,Strategie!$C$9+SUMIFS(Sonderzahlungen!$D$8:$D$67,Sonderzahlungen!$G$8:$G$67,$B22,Sonderzahlungen!$E$8:$E$67,"Nach Strategie")-(IF(AND(Schulden!J8&lt;Schulden!J13,D22&gt;0),MAX(0,D22+E22-MIN(Schulden!G8,D22+E22)),0)+IF(AND(Schulden!J9&lt;Schulden!J13,H22&gt;0),MAX(0,H22+I22-MIN(Schulden!G9,H22+I22)),0)+IF(AND(Schulden!J10&lt;Schulden!J13,L22&gt;0),MAX(0,L22+M22-MIN(Schulden!G10,L22+M22)),0)+IF(AND(Schulden!J11&lt;Schulden!J13,P22&gt;0),MAX(0,P22+Q22-MIN(Schulden!G11,P22+Q22)),0)+IF(AND(Schulden!J12&lt;Schulden!J13,T22&gt;0),MAX(0,T22+U22-MIN(Schulden!G12,T22+U22)),0)+IF(AND(Schulden!J13&lt;Schulden!J13,X22&gt;0),MAX(0,X22+Y22-MIN(Schulden!G13,X22+Y22)),0)+IF(AND(Schulden!J14&lt;Schulden!J13,AB22&gt;0),MAX(0,AB22+AC22-MIN(Schulden!G14,AB22+AC22)),0)+IF(AND(Schulden!J15&lt;Schulden!J13,AF22&gt;0),MAX(0,AF22+AG22-MIN(Schulden!G15,AF22+AG22)),0)+IF(AND(Schulden!J16&lt;Schulden!J13,AJ22&gt;0),MAX(0,AJ22+AK22-MIN(Schulden!G16,AJ22+AK22)),0)+IF(AND(Schulden!J17&lt;Schulden!J13,AN22&gt;0),MAX(0,AN22+AO22-MIN(Schulden!G17,AN22+AO22)),0)+IF(AND(Schulden!J18&lt;Schulden!J13,AR22&gt;0),MAX(0,AR22+AS22-MIN(Schulden!G18,AR22+AS22)),0)+IF(AND(Schulden!J19&lt;Schulden!J13,AV22&gt;0),MAX(0,AV22+AW22-MIN(Schulden!G19,AV22+AW22)),0)+IF(AND(Schulden!J20&lt;Schulden!J13,AZ22&gt;0),MAX(0,AZ22+BA22-MIN(Schulden!G20,AZ22+BA22)),0)+IF(AND(Schulden!J21&lt;Schulden!J13,BD22&gt;0),MAX(0,BD22+BE22-MIN(Schulden!G21,BD22+BE22)),0)+IF(AND(Schulden!J22&lt;Schulden!J13,BH22&gt;0),MAX(0,BH22+BI22-MIN(Schulden!G22,BH22+BI22)),0))),MAX(0,X22+Y22-MIN(Schulden!G13,X22+Y22)))+SUMIFS(Sonderzahlungen!$D$8:$D$67,Sonderzahlungen!$G$8:$G$67,$B22,Sonderzahlungen!$E$8:$E$67,"Gezielte Schuld",Sonderzahlungen!$F$8:$F$67,Schulden!B13)))</f>
        <v/>
      </c>
      <c r="AA22" s="24">
        <f>MAX(0,X22+Y22-Z22)</f>
        <v/>
      </c>
      <c r="AB22" s="24">
        <f>AE21</f>
        <v/>
      </c>
      <c r="AC22" s="24">
        <f>IF(AB22&lt;=0,0,AB22*Schulden!F14/12)</f>
        <v/>
      </c>
      <c r="AD22" s="24">
        <f>IF(AB22&lt;=0,0,MIN(AB22+AC22,MIN(Schulden!G14,AB22+AC22)+MIN(MAX(0,Strategie!$C$9+SUMIFS(Sonderzahlungen!$D$8:$D$67,Sonderzahlungen!$G$8:$G$67,$B22,Sonderzahlungen!$E$8:$E$67,"Nach Strategie")-(IF(AND(Schulden!J8&lt;Schulden!J14,D22&gt;0),MAX(0,D22+E22-MIN(Schulden!G8,D22+E22)),0)+IF(AND(Schulden!J9&lt;Schulden!J14,H22&gt;0),MAX(0,H22+I22-MIN(Schulden!G9,H22+I22)),0)+IF(AND(Schulden!J10&lt;Schulden!J14,L22&gt;0),MAX(0,L22+M22-MIN(Schulden!G10,L22+M22)),0)+IF(AND(Schulden!J11&lt;Schulden!J14,P22&gt;0),MAX(0,P22+Q22-MIN(Schulden!G11,P22+Q22)),0)+IF(AND(Schulden!J12&lt;Schulden!J14,T22&gt;0),MAX(0,T22+U22-MIN(Schulden!G12,T22+U22)),0)+IF(AND(Schulden!J13&lt;Schulden!J14,X22&gt;0),MAX(0,X22+Y22-MIN(Schulden!G13,X22+Y22)),0)+IF(AND(Schulden!J14&lt;Schulden!J14,AB22&gt;0),MAX(0,AB22+AC22-MIN(Schulden!G14,AB22+AC22)),0)+IF(AND(Schulden!J15&lt;Schulden!J14,AF22&gt;0),MAX(0,AF22+AG22-MIN(Schulden!G15,AF22+AG22)),0)+IF(AND(Schulden!J16&lt;Schulden!J14,AJ22&gt;0),MAX(0,AJ22+AK22-MIN(Schulden!G16,AJ22+AK22)),0)+IF(AND(Schulden!J17&lt;Schulden!J14,AN22&gt;0),MAX(0,AN22+AO22-MIN(Schulden!G17,AN22+AO22)),0)+IF(AND(Schulden!J18&lt;Schulden!J14,AR22&gt;0),MAX(0,AR22+AS22-MIN(Schulden!G18,AR22+AS22)),0)+IF(AND(Schulden!J19&lt;Schulden!J14,AV22&gt;0),MAX(0,AV22+AW22-MIN(Schulden!G19,AV22+AW22)),0)+IF(AND(Schulden!J20&lt;Schulden!J14,AZ22&gt;0),MAX(0,AZ22+BA22-MIN(Schulden!G20,AZ22+BA22)),0)+IF(AND(Schulden!J21&lt;Schulden!J14,BD22&gt;0),MAX(0,BD22+BE22-MIN(Schulden!G21,BD22+BE22)),0)+IF(AND(Schulden!J22&lt;Schulden!J14,BH22&gt;0),MAX(0,BH22+BI22-MIN(Schulden!G22,BH22+BI22)),0))),MAX(0,AB22+AC22-MIN(Schulden!G14,AB22+AC22)))+SUMIFS(Sonderzahlungen!$D$8:$D$67,Sonderzahlungen!$G$8:$G$67,$B22,Sonderzahlungen!$E$8:$E$67,"Gezielte Schuld",Sonderzahlungen!$F$8:$F$67,Schulden!B14)))</f>
        <v/>
      </c>
      <c r="AE22" s="24">
        <f>MAX(0,AB22+AC22-AD22)</f>
        <v/>
      </c>
      <c r="AF22" s="24">
        <f>AI21</f>
        <v/>
      </c>
      <c r="AG22" s="24">
        <f>IF(AF22&lt;=0,0,AF22*Schulden!F15/12)</f>
        <v/>
      </c>
      <c r="AH22" s="24">
        <f>IF(AF22&lt;=0,0,MIN(AF22+AG22,MIN(Schulden!G15,AF22+AG22)+MIN(MAX(0,Strategie!$C$9+SUMIFS(Sonderzahlungen!$D$8:$D$67,Sonderzahlungen!$G$8:$G$67,$B22,Sonderzahlungen!$E$8:$E$67,"Nach Strategie")-(IF(AND(Schulden!J8&lt;Schulden!J15,D22&gt;0),MAX(0,D22+E22-MIN(Schulden!G8,D22+E22)),0)+IF(AND(Schulden!J9&lt;Schulden!J15,H22&gt;0),MAX(0,H22+I22-MIN(Schulden!G9,H22+I22)),0)+IF(AND(Schulden!J10&lt;Schulden!J15,L22&gt;0),MAX(0,L22+M22-MIN(Schulden!G10,L22+M22)),0)+IF(AND(Schulden!J11&lt;Schulden!J15,P22&gt;0),MAX(0,P22+Q22-MIN(Schulden!G11,P22+Q22)),0)+IF(AND(Schulden!J12&lt;Schulden!J15,T22&gt;0),MAX(0,T22+U22-MIN(Schulden!G12,T22+U22)),0)+IF(AND(Schulden!J13&lt;Schulden!J15,X22&gt;0),MAX(0,X22+Y22-MIN(Schulden!G13,X22+Y22)),0)+IF(AND(Schulden!J14&lt;Schulden!J15,AB22&gt;0),MAX(0,AB22+AC22-MIN(Schulden!G14,AB22+AC22)),0)+IF(AND(Schulden!J15&lt;Schulden!J15,AF22&gt;0),MAX(0,AF22+AG22-MIN(Schulden!G15,AF22+AG22)),0)+IF(AND(Schulden!J16&lt;Schulden!J15,AJ22&gt;0),MAX(0,AJ22+AK22-MIN(Schulden!G16,AJ22+AK22)),0)+IF(AND(Schulden!J17&lt;Schulden!J15,AN22&gt;0),MAX(0,AN22+AO22-MIN(Schulden!G17,AN22+AO22)),0)+IF(AND(Schulden!J18&lt;Schulden!J15,AR22&gt;0),MAX(0,AR22+AS22-MIN(Schulden!G18,AR22+AS22)),0)+IF(AND(Schulden!J19&lt;Schulden!J15,AV22&gt;0),MAX(0,AV22+AW22-MIN(Schulden!G19,AV22+AW22)),0)+IF(AND(Schulden!J20&lt;Schulden!J15,AZ22&gt;0),MAX(0,AZ22+BA22-MIN(Schulden!G20,AZ22+BA22)),0)+IF(AND(Schulden!J21&lt;Schulden!J15,BD22&gt;0),MAX(0,BD22+BE22-MIN(Schulden!G21,BD22+BE22)),0)+IF(AND(Schulden!J22&lt;Schulden!J15,BH22&gt;0),MAX(0,BH22+BI22-MIN(Schulden!G22,BH22+BI22)),0))),MAX(0,AF22+AG22-MIN(Schulden!G15,AF22+AG22)))+SUMIFS(Sonderzahlungen!$D$8:$D$67,Sonderzahlungen!$G$8:$G$67,$B22,Sonderzahlungen!$E$8:$E$67,"Gezielte Schuld",Sonderzahlungen!$F$8:$F$67,Schulden!B15)))</f>
        <v/>
      </c>
      <c r="AI22" s="24">
        <f>MAX(0,AF22+AG22-AH22)</f>
        <v/>
      </c>
      <c r="AJ22" s="24">
        <f>AM21</f>
        <v/>
      </c>
      <c r="AK22" s="24">
        <f>IF(AJ22&lt;=0,0,AJ22*Schulden!F16/12)</f>
        <v/>
      </c>
      <c r="AL22" s="24">
        <f>IF(AJ22&lt;=0,0,MIN(AJ22+AK22,MIN(Schulden!G16,AJ22+AK22)+MIN(MAX(0,Strategie!$C$9+SUMIFS(Sonderzahlungen!$D$8:$D$67,Sonderzahlungen!$G$8:$G$67,$B22,Sonderzahlungen!$E$8:$E$67,"Nach Strategie")-(IF(AND(Schulden!J8&lt;Schulden!J16,D22&gt;0),MAX(0,D22+E22-MIN(Schulden!G8,D22+E22)),0)+IF(AND(Schulden!J9&lt;Schulden!J16,H22&gt;0),MAX(0,H22+I22-MIN(Schulden!G9,H22+I22)),0)+IF(AND(Schulden!J10&lt;Schulden!J16,L22&gt;0),MAX(0,L22+M22-MIN(Schulden!G10,L22+M22)),0)+IF(AND(Schulden!J11&lt;Schulden!J16,P22&gt;0),MAX(0,P22+Q22-MIN(Schulden!G11,P22+Q22)),0)+IF(AND(Schulden!J12&lt;Schulden!J16,T22&gt;0),MAX(0,T22+U22-MIN(Schulden!G12,T22+U22)),0)+IF(AND(Schulden!J13&lt;Schulden!J16,X22&gt;0),MAX(0,X22+Y22-MIN(Schulden!G13,X22+Y22)),0)+IF(AND(Schulden!J14&lt;Schulden!J16,AB22&gt;0),MAX(0,AB22+AC22-MIN(Schulden!G14,AB22+AC22)),0)+IF(AND(Schulden!J15&lt;Schulden!J16,AF22&gt;0),MAX(0,AF22+AG22-MIN(Schulden!G15,AF22+AG22)),0)+IF(AND(Schulden!J16&lt;Schulden!J16,AJ22&gt;0),MAX(0,AJ22+AK22-MIN(Schulden!G16,AJ22+AK22)),0)+IF(AND(Schulden!J17&lt;Schulden!J16,AN22&gt;0),MAX(0,AN22+AO22-MIN(Schulden!G17,AN22+AO22)),0)+IF(AND(Schulden!J18&lt;Schulden!J16,AR22&gt;0),MAX(0,AR22+AS22-MIN(Schulden!G18,AR22+AS22)),0)+IF(AND(Schulden!J19&lt;Schulden!J16,AV22&gt;0),MAX(0,AV22+AW22-MIN(Schulden!G19,AV22+AW22)),0)+IF(AND(Schulden!J20&lt;Schulden!J16,AZ22&gt;0),MAX(0,AZ22+BA22-MIN(Schulden!G20,AZ22+BA22)),0)+IF(AND(Schulden!J21&lt;Schulden!J16,BD22&gt;0),MAX(0,BD22+BE22-MIN(Schulden!G21,BD22+BE22)),0)+IF(AND(Schulden!J22&lt;Schulden!J16,BH22&gt;0),MAX(0,BH22+BI22-MIN(Schulden!G22,BH22+BI22)),0))),MAX(0,AJ22+AK22-MIN(Schulden!G16,AJ22+AK22)))+SUMIFS(Sonderzahlungen!$D$8:$D$67,Sonderzahlungen!$G$8:$G$67,$B22,Sonderzahlungen!$E$8:$E$67,"Gezielte Schuld",Sonderzahlungen!$F$8:$F$67,Schulden!B16)))</f>
        <v/>
      </c>
      <c r="AM22" s="24">
        <f>MAX(0,AJ22+AK22-AL22)</f>
        <v/>
      </c>
      <c r="AN22" s="24">
        <f>AQ21</f>
        <v/>
      </c>
      <c r="AO22" s="24">
        <f>IF(AN22&lt;=0,0,AN22*Schulden!F17/12)</f>
        <v/>
      </c>
      <c r="AP22" s="24">
        <f>IF(AN22&lt;=0,0,MIN(AN22+AO22,MIN(Schulden!G17,AN22+AO22)+MIN(MAX(0,Strategie!$C$9+SUMIFS(Sonderzahlungen!$D$8:$D$67,Sonderzahlungen!$G$8:$G$67,$B22,Sonderzahlungen!$E$8:$E$67,"Nach Strategie")-(IF(AND(Schulden!J8&lt;Schulden!J17,D22&gt;0),MAX(0,D22+E22-MIN(Schulden!G8,D22+E22)),0)+IF(AND(Schulden!J9&lt;Schulden!J17,H22&gt;0),MAX(0,H22+I22-MIN(Schulden!G9,H22+I22)),0)+IF(AND(Schulden!J10&lt;Schulden!J17,L22&gt;0),MAX(0,L22+M22-MIN(Schulden!G10,L22+M22)),0)+IF(AND(Schulden!J11&lt;Schulden!J17,P22&gt;0),MAX(0,P22+Q22-MIN(Schulden!G11,P22+Q22)),0)+IF(AND(Schulden!J12&lt;Schulden!J17,T22&gt;0),MAX(0,T22+U22-MIN(Schulden!G12,T22+U22)),0)+IF(AND(Schulden!J13&lt;Schulden!J17,X22&gt;0),MAX(0,X22+Y22-MIN(Schulden!G13,X22+Y22)),0)+IF(AND(Schulden!J14&lt;Schulden!J17,AB22&gt;0),MAX(0,AB22+AC22-MIN(Schulden!G14,AB22+AC22)),0)+IF(AND(Schulden!J15&lt;Schulden!J17,AF22&gt;0),MAX(0,AF22+AG22-MIN(Schulden!G15,AF22+AG22)),0)+IF(AND(Schulden!J16&lt;Schulden!J17,AJ22&gt;0),MAX(0,AJ22+AK22-MIN(Schulden!G16,AJ22+AK22)),0)+IF(AND(Schulden!J17&lt;Schulden!J17,AN22&gt;0),MAX(0,AN22+AO22-MIN(Schulden!G17,AN22+AO22)),0)+IF(AND(Schulden!J18&lt;Schulden!J17,AR22&gt;0),MAX(0,AR22+AS22-MIN(Schulden!G18,AR22+AS22)),0)+IF(AND(Schulden!J19&lt;Schulden!J17,AV22&gt;0),MAX(0,AV22+AW22-MIN(Schulden!G19,AV22+AW22)),0)+IF(AND(Schulden!J20&lt;Schulden!J17,AZ22&gt;0),MAX(0,AZ22+BA22-MIN(Schulden!G20,AZ22+BA22)),0)+IF(AND(Schulden!J21&lt;Schulden!J17,BD22&gt;0),MAX(0,BD22+BE22-MIN(Schulden!G21,BD22+BE22)),0)+IF(AND(Schulden!J22&lt;Schulden!J17,BH22&gt;0),MAX(0,BH22+BI22-MIN(Schulden!G22,BH22+BI22)),0))),MAX(0,AN22+AO22-MIN(Schulden!G17,AN22+AO22)))+SUMIFS(Sonderzahlungen!$D$8:$D$67,Sonderzahlungen!$G$8:$G$67,$B22,Sonderzahlungen!$E$8:$E$67,"Gezielte Schuld",Sonderzahlungen!$F$8:$F$67,Schulden!B17)))</f>
        <v/>
      </c>
      <c r="AQ22" s="24">
        <f>MAX(0,AN22+AO22-AP22)</f>
        <v/>
      </c>
      <c r="AR22" s="24">
        <f>AU21</f>
        <v/>
      </c>
      <c r="AS22" s="24">
        <f>IF(AR22&lt;=0,0,AR22*Schulden!F18/12)</f>
        <v/>
      </c>
      <c r="AT22" s="24">
        <f>IF(AR22&lt;=0,0,MIN(AR22+AS22,MIN(Schulden!G18,AR22+AS22)+MIN(MAX(0,Strategie!$C$9+SUMIFS(Sonderzahlungen!$D$8:$D$67,Sonderzahlungen!$G$8:$G$67,$B22,Sonderzahlungen!$E$8:$E$67,"Nach Strategie")-(IF(AND(Schulden!J8&lt;Schulden!J18,D22&gt;0),MAX(0,D22+E22-MIN(Schulden!G8,D22+E22)),0)+IF(AND(Schulden!J9&lt;Schulden!J18,H22&gt;0),MAX(0,H22+I22-MIN(Schulden!G9,H22+I22)),0)+IF(AND(Schulden!J10&lt;Schulden!J18,L22&gt;0),MAX(0,L22+M22-MIN(Schulden!G10,L22+M22)),0)+IF(AND(Schulden!J11&lt;Schulden!J18,P22&gt;0),MAX(0,P22+Q22-MIN(Schulden!G11,P22+Q22)),0)+IF(AND(Schulden!J12&lt;Schulden!J18,T22&gt;0),MAX(0,T22+U22-MIN(Schulden!G12,T22+U22)),0)+IF(AND(Schulden!J13&lt;Schulden!J18,X22&gt;0),MAX(0,X22+Y22-MIN(Schulden!G13,X22+Y22)),0)+IF(AND(Schulden!J14&lt;Schulden!J18,AB22&gt;0),MAX(0,AB22+AC22-MIN(Schulden!G14,AB22+AC22)),0)+IF(AND(Schulden!J15&lt;Schulden!J18,AF22&gt;0),MAX(0,AF22+AG22-MIN(Schulden!G15,AF22+AG22)),0)+IF(AND(Schulden!J16&lt;Schulden!J18,AJ22&gt;0),MAX(0,AJ22+AK22-MIN(Schulden!G16,AJ22+AK22)),0)+IF(AND(Schulden!J17&lt;Schulden!J18,AN22&gt;0),MAX(0,AN22+AO22-MIN(Schulden!G17,AN22+AO22)),0)+IF(AND(Schulden!J18&lt;Schulden!J18,AR22&gt;0),MAX(0,AR22+AS22-MIN(Schulden!G18,AR22+AS22)),0)+IF(AND(Schulden!J19&lt;Schulden!J18,AV22&gt;0),MAX(0,AV22+AW22-MIN(Schulden!G19,AV22+AW22)),0)+IF(AND(Schulden!J20&lt;Schulden!J18,AZ22&gt;0),MAX(0,AZ22+BA22-MIN(Schulden!G20,AZ22+BA22)),0)+IF(AND(Schulden!J21&lt;Schulden!J18,BD22&gt;0),MAX(0,BD22+BE22-MIN(Schulden!G21,BD22+BE22)),0)+IF(AND(Schulden!J22&lt;Schulden!J18,BH22&gt;0),MAX(0,BH22+BI22-MIN(Schulden!G22,BH22+BI22)),0))),MAX(0,AR22+AS22-MIN(Schulden!G18,AR22+AS22)))+SUMIFS(Sonderzahlungen!$D$8:$D$67,Sonderzahlungen!$G$8:$G$67,$B22,Sonderzahlungen!$E$8:$E$67,"Gezielte Schuld",Sonderzahlungen!$F$8:$F$67,Schulden!B18)))</f>
        <v/>
      </c>
      <c r="AU22" s="24">
        <f>MAX(0,AR22+AS22-AT22)</f>
        <v/>
      </c>
      <c r="AV22" s="24">
        <f>AY21</f>
        <v/>
      </c>
      <c r="AW22" s="24">
        <f>IF(AV22&lt;=0,0,AV22*Schulden!F19/12)</f>
        <v/>
      </c>
      <c r="AX22" s="24">
        <f>IF(AV22&lt;=0,0,MIN(AV22+AW22,MIN(Schulden!G19,AV22+AW22)+MIN(MAX(0,Strategie!$C$9+SUMIFS(Sonderzahlungen!$D$8:$D$67,Sonderzahlungen!$G$8:$G$67,$B22,Sonderzahlungen!$E$8:$E$67,"Nach Strategie")-(IF(AND(Schulden!J8&lt;Schulden!J19,D22&gt;0),MAX(0,D22+E22-MIN(Schulden!G8,D22+E22)),0)+IF(AND(Schulden!J9&lt;Schulden!J19,H22&gt;0),MAX(0,H22+I22-MIN(Schulden!G9,H22+I22)),0)+IF(AND(Schulden!J10&lt;Schulden!J19,L22&gt;0),MAX(0,L22+M22-MIN(Schulden!G10,L22+M22)),0)+IF(AND(Schulden!J11&lt;Schulden!J19,P22&gt;0),MAX(0,P22+Q22-MIN(Schulden!G11,P22+Q22)),0)+IF(AND(Schulden!J12&lt;Schulden!J19,T22&gt;0),MAX(0,T22+U22-MIN(Schulden!G12,T22+U22)),0)+IF(AND(Schulden!J13&lt;Schulden!J19,X22&gt;0),MAX(0,X22+Y22-MIN(Schulden!G13,X22+Y22)),0)+IF(AND(Schulden!J14&lt;Schulden!J19,AB22&gt;0),MAX(0,AB22+AC22-MIN(Schulden!G14,AB22+AC22)),0)+IF(AND(Schulden!J15&lt;Schulden!J19,AF22&gt;0),MAX(0,AF22+AG22-MIN(Schulden!G15,AF22+AG22)),0)+IF(AND(Schulden!J16&lt;Schulden!J19,AJ22&gt;0),MAX(0,AJ22+AK22-MIN(Schulden!G16,AJ22+AK22)),0)+IF(AND(Schulden!J17&lt;Schulden!J19,AN22&gt;0),MAX(0,AN22+AO22-MIN(Schulden!G17,AN22+AO22)),0)+IF(AND(Schulden!J18&lt;Schulden!J19,AR22&gt;0),MAX(0,AR22+AS22-MIN(Schulden!G18,AR22+AS22)),0)+IF(AND(Schulden!J19&lt;Schulden!J19,AV22&gt;0),MAX(0,AV22+AW22-MIN(Schulden!G19,AV22+AW22)),0)+IF(AND(Schulden!J20&lt;Schulden!J19,AZ22&gt;0),MAX(0,AZ22+BA22-MIN(Schulden!G20,AZ22+BA22)),0)+IF(AND(Schulden!J21&lt;Schulden!J19,BD22&gt;0),MAX(0,BD22+BE22-MIN(Schulden!G21,BD22+BE22)),0)+IF(AND(Schulden!J22&lt;Schulden!J19,BH22&gt;0),MAX(0,BH22+BI22-MIN(Schulden!G22,BH22+BI22)),0))),MAX(0,AV22+AW22-MIN(Schulden!G19,AV22+AW22)))+SUMIFS(Sonderzahlungen!$D$8:$D$67,Sonderzahlungen!$G$8:$G$67,$B22,Sonderzahlungen!$E$8:$E$67,"Gezielte Schuld",Sonderzahlungen!$F$8:$F$67,Schulden!B19)))</f>
        <v/>
      </c>
      <c r="AY22" s="24">
        <f>MAX(0,AV22+AW22-AX22)</f>
        <v/>
      </c>
      <c r="AZ22" s="24">
        <f>BC21</f>
        <v/>
      </c>
      <c r="BA22" s="24">
        <f>IF(AZ22&lt;=0,0,AZ22*Schulden!F20/12)</f>
        <v/>
      </c>
      <c r="BB22" s="24">
        <f>IF(AZ22&lt;=0,0,MIN(AZ22+BA22,MIN(Schulden!G20,AZ22+BA22)+MIN(MAX(0,Strategie!$C$9+SUMIFS(Sonderzahlungen!$D$8:$D$67,Sonderzahlungen!$G$8:$G$67,$B22,Sonderzahlungen!$E$8:$E$67,"Nach Strategie")-(IF(AND(Schulden!J8&lt;Schulden!J20,D22&gt;0),MAX(0,D22+E22-MIN(Schulden!G8,D22+E22)),0)+IF(AND(Schulden!J9&lt;Schulden!J20,H22&gt;0),MAX(0,H22+I22-MIN(Schulden!G9,H22+I22)),0)+IF(AND(Schulden!J10&lt;Schulden!J20,L22&gt;0),MAX(0,L22+M22-MIN(Schulden!G10,L22+M22)),0)+IF(AND(Schulden!J11&lt;Schulden!J20,P22&gt;0),MAX(0,P22+Q22-MIN(Schulden!G11,P22+Q22)),0)+IF(AND(Schulden!J12&lt;Schulden!J20,T22&gt;0),MAX(0,T22+U22-MIN(Schulden!G12,T22+U22)),0)+IF(AND(Schulden!J13&lt;Schulden!J20,X22&gt;0),MAX(0,X22+Y22-MIN(Schulden!G13,X22+Y22)),0)+IF(AND(Schulden!J14&lt;Schulden!J20,AB22&gt;0),MAX(0,AB22+AC22-MIN(Schulden!G14,AB22+AC22)),0)+IF(AND(Schulden!J15&lt;Schulden!J20,AF22&gt;0),MAX(0,AF22+AG22-MIN(Schulden!G15,AF22+AG22)),0)+IF(AND(Schulden!J16&lt;Schulden!J20,AJ22&gt;0),MAX(0,AJ22+AK22-MIN(Schulden!G16,AJ22+AK22)),0)+IF(AND(Schulden!J17&lt;Schulden!J20,AN22&gt;0),MAX(0,AN22+AO22-MIN(Schulden!G17,AN22+AO22)),0)+IF(AND(Schulden!J18&lt;Schulden!J20,AR22&gt;0),MAX(0,AR22+AS22-MIN(Schulden!G18,AR22+AS22)),0)+IF(AND(Schulden!J19&lt;Schulden!J20,AV22&gt;0),MAX(0,AV22+AW22-MIN(Schulden!G19,AV22+AW22)),0)+IF(AND(Schulden!J20&lt;Schulden!J20,AZ22&gt;0),MAX(0,AZ22+BA22-MIN(Schulden!G20,AZ22+BA22)),0)+IF(AND(Schulden!J21&lt;Schulden!J20,BD22&gt;0),MAX(0,BD22+BE22-MIN(Schulden!G21,BD22+BE22)),0)+IF(AND(Schulden!J22&lt;Schulden!J20,BH22&gt;0),MAX(0,BH22+BI22-MIN(Schulden!G22,BH22+BI22)),0))),MAX(0,AZ22+BA22-MIN(Schulden!G20,AZ22+BA22)))+SUMIFS(Sonderzahlungen!$D$8:$D$67,Sonderzahlungen!$G$8:$G$67,$B22,Sonderzahlungen!$E$8:$E$67,"Gezielte Schuld",Sonderzahlungen!$F$8:$F$67,Schulden!B20)))</f>
        <v/>
      </c>
      <c r="BC22" s="24">
        <f>MAX(0,AZ22+BA22-BB22)</f>
        <v/>
      </c>
      <c r="BD22" s="24">
        <f>BG21</f>
        <v/>
      </c>
      <c r="BE22" s="24">
        <f>IF(BD22&lt;=0,0,BD22*Schulden!F21/12)</f>
        <v/>
      </c>
      <c r="BF22" s="24">
        <f>IF(BD22&lt;=0,0,MIN(BD22+BE22,MIN(Schulden!G21,BD22+BE22)+MIN(MAX(0,Strategie!$C$9+SUMIFS(Sonderzahlungen!$D$8:$D$67,Sonderzahlungen!$G$8:$G$67,$B22,Sonderzahlungen!$E$8:$E$67,"Nach Strategie")-(IF(AND(Schulden!J8&lt;Schulden!J21,D22&gt;0),MAX(0,D22+E22-MIN(Schulden!G8,D22+E22)),0)+IF(AND(Schulden!J9&lt;Schulden!J21,H22&gt;0),MAX(0,H22+I22-MIN(Schulden!G9,H22+I22)),0)+IF(AND(Schulden!J10&lt;Schulden!J21,L22&gt;0),MAX(0,L22+M22-MIN(Schulden!G10,L22+M22)),0)+IF(AND(Schulden!J11&lt;Schulden!J21,P22&gt;0),MAX(0,P22+Q22-MIN(Schulden!G11,P22+Q22)),0)+IF(AND(Schulden!J12&lt;Schulden!J21,T22&gt;0),MAX(0,T22+U22-MIN(Schulden!G12,T22+U22)),0)+IF(AND(Schulden!J13&lt;Schulden!J21,X22&gt;0),MAX(0,X22+Y22-MIN(Schulden!G13,X22+Y22)),0)+IF(AND(Schulden!J14&lt;Schulden!J21,AB22&gt;0),MAX(0,AB22+AC22-MIN(Schulden!G14,AB22+AC22)),0)+IF(AND(Schulden!J15&lt;Schulden!J21,AF22&gt;0),MAX(0,AF22+AG22-MIN(Schulden!G15,AF22+AG22)),0)+IF(AND(Schulden!J16&lt;Schulden!J21,AJ22&gt;0),MAX(0,AJ22+AK22-MIN(Schulden!G16,AJ22+AK22)),0)+IF(AND(Schulden!J17&lt;Schulden!J21,AN22&gt;0),MAX(0,AN22+AO22-MIN(Schulden!G17,AN22+AO22)),0)+IF(AND(Schulden!J18&lt;Schulden!J21,AR22&gt;0),MAX(0,AR22+AS22-MIN(Schulden!G18,AR22+AS22)),0)+IF(AND(Schulden!J19&lt;Schulden!J21,AV22&gt;0),MAX(0,AV22+AW22-MIN(Schulden!G19,AV22+AW22)),0)+IF(AND(Schulden!J20&lt;Schulden!J21,AZ22&gt;0),MAX(0,AZ22+BA22-MIN(Schulden!G20,AZ22+BA22)),0)+IF(AND(Schulden!J21&lt;Schulden!J21,BD22&gt;0),MAX(0,BD22+BE22-MIN(Schulden!G21,BD22+BE22)),0)+IF(AND(Schulden!J22&lt;Schulden!J21,BH22&gt;0),MAX(0,BH22+BI22-MIN(Schulden!G22,BH22+BI22)),0))),MAX(0,BD22+BE22-MIN(Schulden!G21,BD22+BE22)))+SUMIFS(Sonderzahlungen!$D$8:$D$67,Sonderzahlungen!$G$8:$G$67,$B22,Sonderzahlungen!$E$8:$E$67,"Gezielte Schuld",Sonderzahlungen!$F$8:$F$67,Schulden!B21)))</f>
        <v/>
      </c>
      <c r="BG22" s="24">
        <f>MAX(0,BD22+BE22-BF22)</f>
        <v/>
      </c>
      <c r="BH22" s="24">
        <f>BK21</f>
        <v/>
      </c>
      <c r="BI22" s="24">
        <f>IF(BH22&lt;=0,0,BH22*Schulden!F22/12)</f>
        <v/>
      </c>
      <c r="BJ22" s="24">
        <f>IF(BH22&lt;=0,0,MIN(BH22+BI22,MIN(Schulden!G22,BH22+BI22)+MIN(MAX(0,Strategie!$C$9+SUMIFS(Sonderzahlungen!$D$8:$D$67,Sonderzahlungen!$G$8:$G$67,$B22,Sonderzahlungen!$E$8:$E$67,"Nach Strategie")-(IF(AND(Schulden!J8&lt;Schulden!J22,D22&gt;0),MAX(0,D22+E22-MIN(Schulden!G8,D22+E22)),0)+IF(AND(Schulden!J9&lt;Schulden!J22,H22&gt;0),MAX(0,H22+I22-MIN(Schulden!G9,H22+I22)),0)+IF(AND(Schulden!J10&lt;Schulden!J22,L22&gt;0),MAX(0,L22+M22-MIN(Schulden!G10,L22+M22)),0)+IF(AND(Schulden!J11&lt;Schulden!J22,P22&gt;0),MAX(0,P22+Q22-MIN(Schulden!G11,P22+Q22)),0)+IF(AND(Schulden!J12&lt;Schulden!J22,T22&gt;0),MAX(0,T22+U22-MIN(Schulden!G12,T22+U22)),0)+IF(AND(Schulden!J13&lt;Schulden!J22,X22&gt;0),MAX(0,X22+Y22-MIN(Schulden!G13,X22+Y22)),0)+IF(AND(Schulden!J14&lt;Schulden!J22,AB22&gt;0),MAX(0,AB22+AC22-MIN(Schulden!G14,AB22+AC22)),0)+IF(AND(Schulden!J15&lt;Schulden!J22,AF22&gt;0),MAX(0,AF22+AG22-MIN(Schulden!G15,AF22+AG22)),0)+IF(AND(Schulden!J16&lt;Schulden!J22,AJ22&gt;0),MAX(0,AJ22+AK22-MIN(Schulden!G16,AJ22+AK22)),0)+IF(AND(Schulden!J17&lt;Schulden!J22,AN22&gt;0),MAX(0,AN22+AO22-MIN(Schulden!G17,AN22+AO22)),0)+IF(AND(Schulden!J18&lt;Schulden!J22,AR22&gt;0),MAX(0,AR22+AS22-MIN(Schulden!G18,AR22+AS22)),0)+IF(AND(Schulden!J19&lt;Schulden!J22,AV22&gt;0),MAX(0,AV22+AW22-MIN(Schulden!G19,AV22+AW22)),0)+IF(AND(Schulden!J20&lt;Schulden!J22,AZ22&gt;0),MAX(0,AZ22+BA22-MIN(Schulden!G20,AZ22+BA22)),0)+IF(AND(Schulden!J21&lt;Schulden!J22,BD22&gt;0),MAX(0,BD22+BE22-MIN(Schulden!G21,BD22+BE22)),0)+IF(AND(Schulden!J22&lt;Schulden!J22,BH22&gt;0),MAX(0,BH22+BI22-MIN(Schulden!G22,BH22+BI22)),0))),MAX(0,BH22+BI22-MIN(Schulden!G22,BH22+BI22)))+SUMIFS(Sonderzahlungen!$D$8:$D$67,Sonderzahlungen!$G$8:$G$67,$B22,Sonderzahlungen!$E$8:$E$67,"Gezielte Schuld",Sonderzahlungen!$F$8:$F$67,Schulden!B22)))</f>
        <v/>
      </c>
      <c r="BK22" s="24">
        <f>MAX(0,BH22+BI22-BJ22)</f>
        <v/>
      </c>
    </row>
    <row r="23">
      <c r="B23" s="23">
        <f>EDATE(B22,1)</f>
        <v/>
      </c>
      <c r="C23" s="24">
        <f>SUMIFS(Sonderzahlungen!$D$8:$D$67,Sonderzahlungen!$G$8:$G$67,B23)</f>
        <v/>
      </c>
      <c r="D23" s="24">
        <f>G22</f>
        <v/>
      </c>
      <c r="E23" s="24">
        <f>IF(D23&lt;=0,0,D23*Schulden!F8/12)</f>
        <v/>
      </c>
      <c r="F23" s="24">
        <f>IF(D23&lt;=0,0,MIN(D23+E23,MIN(Schulden!G8,D23+E23)+MIN(MAX(0,Strategie!$C$9+SUMIFS(Sonderzahlungen!$D$8:$D$67,Sonderzahlungen!$G$8:$G$67,$B23,Sonderzahlungen!$E$8:$E$67,"Nach Strategie")-(IF(AND(Schulden!J8&lt;Schulden!J8,D23&gt;0),MAX(0,D23+E23-MIN(Schulden!G8,D23+E23)),0)+IF(AND(Schulden!J9&lt;Schulden!J8,H23&gt;0),MAX(0,H23+I23-MIN(Schulden!G9,H23+I23)),0)+IF(AND(Schulden!J10&lt;Schulden!J8,L23&gt;0),MAX(0,L23+M23-MIN(Schulden!G10,L23+M23)),0)+IF(AND(Schulden!J11&lt;Schulden!J8,P23&gt;0),MAX(0,P23+Q23-MIN(Schulden!G11,P23+Q23)),0)+IF(AND(Schulden!J12&lt;Schulden!J8,T23&gt;0),MAX(0,T23+U23-MIN(Schulden!G12,T23+U23)),0)+IF(AND(Schulden!J13&lt;Schulden!J8,X23&gt;0),MAX(0,X23+Y23-MIN(Schulden!G13,X23+Y23)),0)+IF(AND(Schulden!J14&lt;Schulden!J8,AB23&gt;0),MAX(0,AB23+AC23-MIN(Schulden!G14,AB23+AC23)),0)+IF(AND(Schulden!J15&lt;Schulden!J8,AF23&gt;0),MAX(0,AF23+AG23-MIN(Schulden!G15,AF23+AG23)),0)+IF(AND(Schulden!J16&lt;Schulden!J8,AJ23&gt;0),MAX(0,AJ23+AK23-MIN(Schulden!G16,AJ23+AK23)),0)+IF(AND(Schulden!J17&lt;Schulden!J8,AN23&gt;0),MAX(0,AN23+AO23-MIN(Schulden!G17,AN23+AO23)),0)+IF(AND(Schulden!J18&lt;Schulden!J8,AR23&gt;0),MAX(0,AR23+AS23-MIN(Schulden!G18,AR23+AS23)),0)+IF(AND(Schulden!J19&lt;Schulden!J8,AV23&gt;0),MAX(0,AV23+AW23-MIN(Schulden!G19,AV23+AW23)),0)+IF(AND(Schulden!J20&lt;Schulden!J8,AZ23&gt;0),MAX(0,AZ23+BA23-MIN(Schulden!G20,AZ23+BA23)),0)+IF(AND(Schulden!J21&lt;Schulden!J8,BD23&gt;0),MAX(0,BD23+BE23-MIN(Schulden!G21,BD23+BE23)),0)+IF(AND(Schulden!J22&lt;Schulden!J8,BH23&gt;0),MAX(0,BH23+BI23-MIN(Schulden!G22,BH23+BI23)),0))),MAX(0,D23+E23-MIN(Schulden!G8,D23+E23)))+SUMIFS(Sonderzahlungen!$D$8:$D$67,Sonderzahlungen!$G$8:$G$67,$B23,Sonderzahlungen!$E$8:$E$67,"Gezielte Schuld",Sonderzahlungen!$F$8:$F$67,Schulden!B8)))</f>
        <v/>
      </c>
      <c r="G23" s="24">
        <f>MAX(0,D23+E23-F23)</f>
        <v/>
      </c>
      <c r="H23" s="24">
        <f>K22</f>
        <v/>
      </c>
      <c r="I23" s="24">
        <f>IF(H23&lt;=0,0,H23*Schulden!F9/12)</f>
        <v/>
      </c>
      <c r="J23" s="24">
        <f>IF(H23&lt;=0,0,MIN(H23+I23,MIN(Schulden!G9,H23+I23)+MIN(MAX(0,Strategie!$C$9+SUMIFS(Sonderzahlungen!$D$8:$D$67,Sonderzahlungen!$G$8:$G$67,$B23,Sonderzahlungen!$E$8:$E$67,"Nach Strategie")-(IF(AND(Schulden!J8&lt;Schulden!J9,D23&gt;0),MAX(0,D23+E23-MIN(Schulden!G8,D23+E23)),0)+IF(AND(Schulden!J9&lt;Schulden!J9,H23&gt;0),MAX(0,H23+I23-MIN(Schulden!G9,H23+I23)),0)+IF(AND(Schulden!J10&lt;Schulden!J9,L23&gt;0),MAX(0,L23+M23-MIN(Schulden!G10,L23+M23)),0)+IF(AND(Schulden!J11&lt;Schulden!J9,P23&gt;0),MAX(0,P23+Q23-MIN(Schulden!G11,P23+Q23)),0)+IF(AND(Schulden!J12&lt;Schulden!J9,T23&gt;0),MAX(0,T23+U23-MIN(Schulden!G12,T23+U23)),0)+IF(AND(Schulden!J13&lt;Schulden!J9,X23&gt;0),MAX(0,X23+Y23-MIN(Schulden!G13,X23+Y23)),0)+IF(AND(Schulden!J14&lt;Schulden!J9,AB23&gt;0),MAX(0,AB23+AC23-MIN(Schulden!G14,AB23+AC23)),0)+IF(AND(Schulden!J15&lt;Schulden!J9,AF23&gt;0),MAX(0,AF23+AG23-MIN(Schulden!G15,AF23+AG23)),0)+IF(AND(Schulden!J16&lt;Schulden!J9,AJ23&gt;0),MAX(0,AJ23+AK23-MIN(Schulden!G16,AJ23+AK23)),0)+IF(AND(Schulden!J17&lt;Schulden!J9,AN23&gt;0),MAX(0,AN23+AO23-MIN(Schulden!G17,AN23+AO23)),0)+IF(AND(Schulden!J18&lt;Schulden!J9,AR23&gt;0),MAX(0,AR23+AS23-MIN(Schulden!G18,AR23+AS23)),0)+IF(AND(Schulden!J19&lt;Schulden!J9,AV23&gt;0),MAX(0,AV23+AW23-MIN(Schulden!G19,AV23+AW23)),0)+IF(AND(Schulden!J20&lt;Schulden!J9,AZ23&gt;0),MAX(0,AZ23+BA23-MIN(Schulden!G20,AZ23+BA23)),0)+IF(AND(Schulden!J21&lt;Schulden!J9,BD23&gt;0),MAX(0,BD23+BE23-MIN(Schulden!G21,BD23+BE23)),0)+IF(AND(Schulden!J22&lt;Schulden!J9,BH23&gt;0),MAX(0,BH23+BI23-MIN(Schulden!G22,BH23+BI23)),0))),MAX(0,H23+I23-MIN(Schulden!G9,H23+I23)))+SUMIFS(Sonderzahlungen!$D$8:$D$67,Sonderzahlungen!$G$8:$G$67,$B23,Sonderzahlungen!$E$8:$E$67,"Gezielte Schuld",Sonderzahlungen!$F$8:$F$67,Schulden!B9)))</f>
        <v/>
      </c>
      <c r="K23" s="24">
        <f>MAX(0,H23+I23-J23)</f>
        <v/>
      </c>
      <c r="L23" s="24">
        <f>O22</f>
        <v/>
      </c>
      <c r="M23" s="24">
        <f>IF(L23&lt;=0,0,L23*Schulden!F10/12)</f>
        <v/>
      </c>
      <c r="N23" s="24">
        <f>IF(L23&lt;=0,0,MIN(L23+M23,MIN(Schulden!G10,L23+M23)+MIN(MAX(0,Strategie!$C$9+SUMIFS(Sonderzahlungen!$D$8:$D$67,Sonderzahlungen!$G$8:$G$67,$B23,Sonderzahlungen!$E$8:$E$67,"Nach Strategie")-(IF(AND(Schulden!J8&lt;Schulden!J10,D23&gt;0),MAX(0,D23+E23-MIN(Schulden!G8,D23+E23)),0)+IF(AND(Schulden!J9&lt;Schulden!J10,H23&gt;0),MAX(0,H23+I23-MIN(Schulden!G9,H23+I23)),0)+IF(AND(Schulden!J10&lt;Schulden!J10,L23&gt;0),MAX(0,L23+M23-MIN(Schulden!G10,L23+M23)),0)+IF(AND(Schulden!J11&lt;Schulden!J10,P23&gt;0),MAX(0,P23+Q23-MIN(Schulden!G11,P23+Q23)),0)+IF(AND(Schulden!J12&lt;Schulden!J10,T23&gt;0),MAX(0,T23+U23-MIN(Schulden!G12,T23+U23)),0)+IF(AND(Schulden!J13&lt;Schulden!J10,X23&gt;0),MAX(0,X23+Y23-MIN(Schulden!G13,X23+Y23)),0)+IF(AND(Schulden!J14&lt;Schulden!J10,AB23&gt;0),MAX(0,AB23+AC23-MIN(Schulden!G14,AB23+AC23)),0)+IF(AND(Schulden!J15&lt;Schulden!J10,AF23&gt;0),MAX(0,AF23+AG23-MIN(Schulden!G15,AF23+AG23)),0)+IF(AND(Schulden!J16&lt;Schulden!J10,AJ23&gt;0),MAX(0,AJ23+AK23-MIN(Schulden!G16,AJ23+AK23)),0)+IF(AND(Schulden!J17&lt;Schulden!J10,AN23&gt;0),MAX(0,AN23+AO23-MIN(Schulden!G17,AN23+AO23)),0)+IF(AND(Schulden!J18&lt;Schulden!J10,AR23&gt;0),MAX(0,AR23+AS23-MIN(Schulden!G18,AR23+AS23)),0)+IF(AND(Schulden!J19&lt;Schulden!J10,AV23&gt;0),MAX(0,AV23+AW23-MIN(Schulden!G19,AV23+AW23)),0)+IF(AND(Schulden!J20&lt;Schulden!J10,AZ23&gt;0),MAX(0,AZ23+BA23-MIN(Schulden!G20,AZ23+BA23)),0)+IF(AND(Schulden!J21&lt;Schulden!J10,BD23&gt;0),MAX(0,BD23+BE23-MIN(Schulden!G21,BD23+BE23)),0)+IF(AND(Schulden!J22&lt;Schulden!J10,BH23&gt;0),MAX(0,BH23+BI23-MIN(Schulden!G22,BH23+BI23)),0))),MAX(0,L23+M23-MIN(Schulden!G10,L23+M23)))+SUMIFS(Sonderzahlungen!$D$8:$D$67,Sonderzahlungen!$G$8:$G$67,$B23,Sonderzahlungen!$E$8:$E$67,"Gezielte Schuld",Sonderzahlungen!$F$8:$F$67,Schulden!B10)))</f>
        <v/>
      </c>
      <c r="O23" s="24">
        <f>MAX(0,L23+M23-N23)</f>
        <v/>
      </c>
      <c r="P23" s="24">
        <f>S22</f>
        <v/>
      </c>
      <c r="Q23" s="24">
        <f>IF(P23&lt;=0,0,P23*Schulden!F11/12)</f>
        <v/>
      </c>
      <c r="R23" s="24">
        <f>IF(P23&lt;=0,0,MIN(P23+Q23,MIN(Schulden!G11,P23+Q23)+MIN(MAX(0,Strategie!$C$9+SUMIFS(Sonderzahlungen!$D$8:$D$67,Sonderzahlungen!$G$8:$G$67,$B23,Sonderzahlungen!$E$8:$E$67,"Nach Strategie")-(IF(AND(Schulden!J8&lt;Schulden!J11,D23&gt;0),MAX(0,D23+E23-MIN(Schulden!G8,D23+E23)),0)+IF(AND(Schulden!J9&lt;Schulden!J11,H23&gt;0),MAX(0,H23+I23-MIN(Schulden!G9,H23+I23)),0)+IF(AND(Schulden!J10&lt;Schulden!J11,L23&gt;0),MAX(0,L23+M23-MIN(Schulden!G10,L23+M23)),0)+IF(AND(Schulden!J11&lt;Schulden!J11,P23&gt;0),MAX(0,P23+Q23-MIN(Schulden!G11,P23+Q23)),0)+IF(AND(Schulden!J12&lt;Schulden!J11,T23&gt;0),MAX(0,T23+U23-MIN(Schulden!G12,T23+U23)),0)+IF(AND(Schulden!J13&lt;Schulden!J11,X23&gt;0),MAX(0,X23+Y23-MIN(Schulden!G13,X23+Y23)),0)+IF(AND(Schulden!J14&lt;Schulden!J11,AB23&gt;0),MAX(0,AB23+AC23-MIN(Schulden!G14,AB23+AC23)),0)+IF(AND(Schulden!J15&lt;Schulden!J11,AF23&gt;0),MAX(0,AF23+AG23-MIN(Schulden!G15,AF23+AG23)),0)+IF(AND(Schulden!J16&lt;Schulden!J11,AJ23&gt;0),MAX(0,AJ23+AK23-MIN(Schulden!G16,AJ23+AK23)),0)+IF(AND(Schulden!J17&lt;Schulden!J11,AN23&gt;0),MAX(0,AN23+AO23-MIN(Schulden!G17,AN23+AO23)),0)+IF(AND(Schulden!J18&lt;Schulden!J11,AR23&gt;0),MAX(0,AR23+AS23-MIN(Schulden!G18,AR23+AS23)),0)+IF(AND(Schulden!J19&lt;Schulden!J11,AV23&gt;0),MAX(0,AV23+AW23-MIN(Schulden!G19,AV23+AW23)),0)+IF(AND(Schulden!J20&lt;Schulden!J11,AZ23&gt;0),MAX(0,AZ23+BA23-MIN(Schulden!G20,AZ23+BA23)),0)+IF(AND(Schulden!J21&lt;Schulden!J11,BD23&gt;0),MAX(0,BD23+BE23-MIN(Schulden!G21,BD23+BE23)),0)+IF(AND(Schulden!J22&lt;Schulden!J11,BH23&gt;0),MAX(0,BH23+BI23-MIN(Schulden!G22,BH23+BI23)),0))),MAX(0,P23+Q23-MIN(Schulden!G11,P23+Q23)))+SUMIFS(Sonderzahlungen!$D$8:$D$67,Sonderzahlungen!$G$8:$G$67,$B23,Sonderzahlungen!$E$8:$E$67,"Gezielte Schuld",Sonderzahlungen!$F$8:$F$67,Schulden!B11)))</f>
        <v/>
      </c>
      <c r="S23" s="24">
        <f>MAX(0,P23+Q23-R23)</f>
        <v/>
      </c>
      <c r="T23" s="24">
        <f>W22</f>
        <v/>
      </c>
      <c r="U23" s="24">
        <f>IF(T23&lt;=0,0,T23*Schulden!F12/12)</f>
        <v/>
      </c>
      <c r="V23" s="24">
        <f>IF(T23&lt;=0,0,MIN(T23+U23,MIN(Schulden!G12,T23+U23)+MIN(MAX(0,Strategie!$C$9+SUMIFS(Sonderzahlungen!$D$8:$D$67,Sonderzahlungen!$G$8:$G$67,$B23,Sonderzahlungen!$E$8:$E$67,"Nach Strategie")-(IF(AND(Schulden!J8&lt;Schulden!J12,D23&gt;0),MAX(0,D23+E23-MIN(Schulden!G8,D23+E23)),0)+IF(AND(Schulden!J9&lt;Schulden!J12,H23&gt;0),MAX(0,H23+I23-MIN(Schulden!G9,H23+I23)),0)+IF(AND(Schulden!J10&lt;Schulden!J12,L23&gt;0),MAX(0,L23+M23-MIN(Schulden!G10,L23+M23)),0)+IF(AND(Schulden!J11&lt;Schulden!J12,P23&gt;0),MAX(0,P23+Q23-MIN(Schulden!G11,P23+Q23)),0)+IF(AND(Schulden!J12&lt;Schulden!J12,T23&gt;0),MAX(0,T23+U23-MIN(Schulden!G12,T23+U23)),0)+IF(AND(Schulden!J13&lt;Schulden!J12,X23&gt;0),MAX(0,X23+Y23-MIN(Schulden!G13,X23+Y23)),0)+IF(AND(Schulden!J14&lt;Schulden!J12,AB23&gt;0),MAX(0,AB23+AC23-MIN(Schulden!G14,AB23+AC23)),0)+IF(AND(Schulden!J15&lt;Schulden!J12,AF23&gt;0),MAX(0,AF23+AG23-MIN(Schulden!G15,AF23+AG23)),0)+IF(AND(Schulden!J16&lt;Schulden!J12,AJ23&gt;0),MAX(0,AJ23+AK23-MIN(Schulden!G16,AJ23+AK23)),0)+IF(AND(Schulden!J17&lt;Schulden!J12,AN23&gt;0),MAX(0,AN23+AO23-MIN(Schulden!G17,AN23+AO23)),0)+IF(AND(Schulden!J18&lt;Schulden!J12,AR23&gt;0),MAX(0,AR23+AS23-MIN(Schulden!G18,AR23+AS23)),0)+IF(AND(Schulden!J19&lt;Schulden!J12,AV23&gt;0),MAX(0,AV23+AW23-MIN(Schulden!G19,AV23+AW23)),0)+IF(AND(Schulden!J20&lt;Schulden!J12,AZ23&gt;0),MAX(0,AZ23+BA23-MIN(Schulden!G20,AZ23+BA23)),0)+IF(AND(Schulden!J21&lt;Schulden!J12,BD23&gt;0),MAX(0,BD23+BE23-MIN(Schulden!G21,BD23+BE23)),0)+IF(AND(Schulden!J22&lt;Schulden!J12,BH23&gt;0),MAX(0,BH23+BI23-MIN(Schulden!G22,BH23+BI23)),0))),MAX(0,T23+U23-MIN(Schulden!G12,T23+U23)))+SUMIFS(Sonderzahlungen!$D$8:$D$67,Sonderzahlungen!$G$8:$G$67,$B23,Sonderzahlungen!$E$8:$E$67,"Gezielte Schuld",Sonderzahlungen!$F$8:$F$67,Schulden!B12)))</f>
        <v/>
      </c>
      <c r="W23" s="24">
        <f>MAX(0,T23+U23-V23)</f>
        <v/>
      </c>
      <c r="X23" s="24">
        <f>AA22</f>
        <v/>
      </c>
      <c r="Y23" s="24">
        <f>IF(X23&lt;=0,0,X23*Schulden!F13/12)</f>
        <v/>
      </c>
      <c r="Z23" s="24">
        <f>IF(X23&lt;=0,0,MIN(X23+Y23,MIN(Schulden!G13,X23+Y23)+MIN(MAX(0,Strategie!$C$9+SUMIFS(Sonderzahlungen!$D$8:$D$67,Sonderzahlungen!$G$8:$G$67,$B23,Sonderzahlungen!$E$8:$E$67,"Nach Strategie")-(IF(AND(Schulden!J8&lt;Schulden!J13,D23&gt;0),MAX(0,D23+E23-MIN(Schulden!G8,D23+E23)),0)+IF(AND(Schulden!J9&lt;Schulden!J13,H23&gt;0),MAX(0,H23+I23-MIN(Schulden!G9,H23+I23)),0)+IF(AND(Schulden!J10&lt;Schulden!J13,L23&gt;0),MAX(0,L23+M23-MIN(Schulden!G10,L23+M23)),0)+IF(AND(Schulden!J11&lt;Schulden!J13,P23&gt;0),MAX(0,P23+Q23-MIN(Schulden!G11,P23+Q23)),0)+IF(AND(Schulden!J12&lt;Schulden!J13,T23&gt;0),MAX(0,T23+U23-MIN(Schulden!G12,T23+U23)),0)+IF(AND(Schulden!J13&lt;Schulden!J13,X23&gt;0),MAX(0,X23+Y23-MIN(Schulden!G13,X23+Y23)),0)+IF(AND(Schulden!J14&lt;Schulden!J13,AB23&gt;0),MAX(0,AB23+AC23-MIN(Schulden!G14,AB23+AC23)),0)+IF(AND(Schulden!J15&lt;Schulden!J13,AF23&gt;0),MAX(0,AF23+AG23-MIN(Schulden!G15,AF23+AG23)),0)+IF(AND(Schulden!J16&lt;Schulden!J13,AJ23&gt;0),MAX(0,AJ23+AK23-MIN(Schulden!G16,AJ23+AK23)),0)+IF(AND(Schulden!J17&lt;Schulden!J13,AN23&gt;0),MAX(0,AN23+AO23-MIN(Schulden!G17,AN23+AO23)),0)+IF(AND(Schulden!J18&lt;Schulden!J13,AR23&gt;0),MAX(0,AR23+AS23-MIN(Schulden!G18,AR23+AS23)),0)+IF(AND(Schulden!J19&lt;Schulden!J13,AV23&gt;0),MAX(0,AV23+AW23-MIN(Schulden!G19,AV23+AW23)),0)+IF(AND(Schulden!J20&lt;Schulden!J13,AZ23&gt;0),MAX(0,AZ23+BA23-MIN(Schulden!G20,AZ23+BA23)),0)+IF(AND(Schulden!J21&lt;Schulden!J13,BD23&gt;0),MAX(0,BD23+BE23-MIN(Schulden!G21,BD23+BE23)),0)+IF(AND(Schulden!J22&lt;Schulden!J13,BH23&gt;0),MAX(0,BH23+BI23-MIN(Schulden!G22,BH23+BI23)),0))),MAX(0,X23+Y23-MIN(Schulden!G13,X23+Y23)))+SUMIFS(Sonderzahlungen!$D$8:$D$67,Sonderzahlungen!$G$8:$G$67,$B23,Sonderzahlungen!$E$8:$E$67,"Gezielte Schuld",Sonderzahlungen!$F$8:$F$67,Schulden!B13)))</f>
        <v/>
      </c>
      <c r="AA23" s="24">
        <f>MAX(0,X23+Y23-Z23)</f>
        <v/>
      </c>
      <c r="AB23" s="24">
        <f>AE22</f>
        <v/>
      </c>
      <c r="AC23" s="24">
        <f>IF(AB23&lt;=0,0,AB23*Schulden!F14/12)</f>
        <v/>
      </c>
      <c r="AD23" s="24">
        <f>IF(AB23&lt;=0,0,MIN(AB23+AC23,MIN(Schulden!G14,AB23+AC23)+MIN(MAX(0,Strategie!$C$9+SUMIFS(Sonderzahlungen!$D$8:$D$67,Sonderzahlungen!$G$8:$G$67,$B23,Sonderzahlungen!$E$8:$E$67,"Nach Strategie")-(IF(AND(Schulden!J8&lt;Schulden!J14,D23&gt;0),MAX(0,D23+E23-MIN(Schulden!G8,D23+E23)),0)+IF(AND(Schulden!J9&lt;Schulden!J14,H23&gt;0),MAX(0,H23+I23-MIN(Schulden!G9,H23+I23)),0)+IF(AND(Schulden!J10&lt;Schulden!J14,L23&gt;0),MAX(0,L23+M23-MIN(Schulden!G10,L23+M23)),0)+IF(AND(Schulden!J11&lt;Schulden!J14,P23&gt;0),MAX(0,P23+Q23-MIN(Schulden!G11,P23+Q23)),0)+IF(AND(Schulden!J12&lt;Schulden!J14,T23&gt;0),MAX(0,T23+U23-MIN(Schulden!G12,T23+U23)),0)+IF(AND(Schulden!J13&lt;Schulden!J14,X23&gt;0),MAX(0,X23+Y23-MIN(Schulden!G13,X23+Y23)),0)+IF(AND(Schulden!J14&lt;Schulden!J14,AB23&gt;0),MAX(0,AB23+AC23-MIN(Schulden!G14,AB23+AC23)),0)+IF(AND(Schulden!J15&lt;Schulden!J14,AF23&gt;0),MAX(0,AF23+AG23-MIN(Schulden!G15,AF23+AG23)),0)+IF(AND(Schulden!J16&lt;Schulden!J14,AJ23&gt;0),MAX(0,AJ23+AK23-MIN(Schulden!G16,AJ23+AK23)),0)+IF(AND(Schulden!J17&lt;Schulden!J14,AN23&gt;0),MAX(0,AN23+AO23-MIN(Schulden!G17,AN23+AO23)),0)+IF(AND(Schulden!J18&lt;Schulden!J14,AR23&gt;0),MAX(0,AR23+AS23-MIN(Schulden!G18,AR23+AS23)),0)+IF(AND(Schulden!J19&lt;Schulden!J14,AV23&gt;0),MAX(0,AV23+AW23-MIN(Schulden!G19,AV23+AW23)),0)+IF(AND(Schulden!J20&lt;Schulden!J14,AZ23&gt;0),MAX(0,AZ23+BA23-MIN(Schulden!G20,AZ23+BA23)),0)+IF(AND(Schulden!J21&lt;Schulden!J14,BD23&gt;0),MAX(0,BD23+BE23-MIN(Schulden!G21,BD23+BE23)),0)+IF(AND(Schulden!J22&lt;Schulden!J14,BH23&gt;0),MAX(0,BH23+BI23-MIN(Schulden!G22,BH23+BI23)),0))),MAX(0,AB23+AC23-MIN(Schulden!G14,AB23+AC23)))+SUMIFS(Sonderzahlungen!$D$8:$D$67,Sonderzahlungen!$G$8:$G$67,$B23,Sonderzahlungen!$E$8:$E$67,"Gezielte Schuld",Sonderzahlungen!$F$8:$F$67,Schulden!B14)))</f>
        <v/>
      </c>
      <c r="AE23" s="24">
        <f>MAX(0,AB23+AC23-AD23)</f>
        <v/>
      </c>
      <c r="AF23" s="24">
        <f>AI22</f>
        <v/>
      </c>
      <c r="AG23" s="24">
        <f>IF(AF23&lt;=0,0,AF23*Schulden!F15/12)</f>
        <v/>
      </c>
      <c r="AH23" s="24">
        <f>IF(AF23&lt;=0,0,MIN(AF23+AG23,MIN(Schulden!G15,AF23+AG23)+MIN(MAX(0,Strategie!$C$9+SUMIFS(Sonderzahlungen!$D$8:$D$67,Sonderzahlungen!$G$8:$G$67,$B23,Sonderzahlungen!$E$8:$E$67,"Nach Strategie")-(IF(AND(Schulden!J8&lt;Schulden!J15,D23&gt;0),MAX(0,D23+E23-MIN(Schulden!G8,D23+E23)),0)+IF(AND(Schulden!J9&lt;Schulden!J15,H23&gt;0),MAX(0,H23+I23-MIN(Schulden!G9,H23+I23)),0)+IF(AND(Schulden!J10&lt;Schulden!J15,L23&gt;0),MAX(0,L23+M23-MIN(Schulden!G10,L23+M23)),0)+IF(AND(Schulden!J11&lt;Schulden!J15,P23&gt;0),MAX(0,P23+Q23-MIN(Schulden!G11,P23+Q23)),0)+IF(AND(Schulden!J12&lt;Schulden!J15,T23&gt;0),MAX(0,T23+U23-MIN(Schulden!G12,T23+U23)),0)+IF(AND(Schulden!J13&lt;Schulden!J15,X23&gt;0),MAX(0,X23+Y23-MIN(Schulden!G13,X23+Y23)),0)+IF(AND(Schulden!J14&lt;Schulden!J15,AB23&gt;0),MAX(0,AB23+AC23-MIN(Schulden!G14,AB23+AC23)),0)+IF(AND(Schulden!J15&lt;Schulden!J15,AF23&gt;0),MAX(0,AF23+AG23-MIN(Schulden!G15,AF23+AG23)),0)+IF(AND(Schulden!J16&lt;Schulden!J15,AJ23&gt;0),MAX(0,AJ23+AK23-MIN(Schulden!G16,AJ23+AK23)),0)+IF(AND(Schulden!J17&lt;Schulden!J15,AN23&gt;0),MAX(0,AN23+AO23-MIN(Schulden!G17,AN23+AO23)),0)+IF(AND(Schulden!J18&lt;Schulden!J15,AR23&gt;0),MAX(0,AR23+AS23-MIN(Schulden!G18,AR23+AS23)),0)+IF(AND(Schulden!J19&lt;Schulden!J15,AV23&gt;0),MAX(0,AV23+AW23-MIN(Schulden!G19,AV23+AW23)),0)+IF(AND(Schulden!J20&lt;Schulden!J15,AZ23&gt;0),MAX(0,AZ23+BA23-MIN(Schulden!G20,AZ23+BA23)),0)+IF(AND(Schulden!J21&lt;Schulden!J15,BD23&gt;0),MAX(0,BD23+BE23-MIN(Schulden!G21,BD23+BE23)),0)+IF(AND(Schulden!J22&lt;Schulden!J15,BH23&gt;0),MAX(0,BH23+BI23-MIN(Schulden!G22,BH23+BI23)),0))),MAX(0,AF23+AG23-MIN(Schulden!G15,AF23+AG23)))+SUMIFS(Sonderzahlungen!$D$8:$D$67,Sonderzahlungen!$G$8:$G$67,$B23,Sonderzahlungen!$E$8:$E$67,"Gezielte Schuld",Sonderzahlungen!$F$8:$F$67,Schulden!B15)))</f>
        <v/>
      </c>
      <c r="AI23" s="24">
        <f>MAX(0,AF23+AG23-AH23)</f>
        <v/>
      </c>
      <c r="AJ23" s="24">
        <f>AM22</f>
        <v/>
      </c>
      <c r="AK23" s="24">
        <f>IF(AJ23&lt;=0,0,AJ23*Schulden!F16/12)</f>
        <v/>
      </c>
      <c r="AL23" s="24">
        <f>IF(AJ23&lt;=0,0,MIN(AJ23+AK23,MIN(Schulden!G16,AJ23+AK23)+MIN(MAX(0,Strategie!$C$9+SUMIFS(Sonderzahlungen!$D$8:$D$67,Sonderzahlungen!$G$8:$G$67,$B23,Sonderzahlungen!$E$8:$E$67,"Nach Strategie")-(IF(AND(Schulden!J8&lt;Schulden!J16,D23&gt;0),MAX(0,D23+E23-MIN(Schulden!G8,D23+E23)),0)+IF(AND(Schulden!J9&lt;Schulden!J16,H23&gt;0),MAX(0,H23+I23-MIN(Schulden!G9,H23+I23)),0)+IF(AND(Schulden!J10&lt;Schulden!J16,L23&gt;0),MAX(0,L23+M23-MIN(Schulden!G10,L23+M23)),0)+IF(AND(Schulden!J11&lt;Schulden!J16,P23&gt;0),MAX(0,P23+Q23-MIN(Schulden!G11,P23+Q23)),0)+IF(AND(Schulden!J12&lt;Schulden!J16,T23&gt;0),MAX(0,T23+U23-MIN(Schulden!G12,T23+U23)),0)+IF(AND(Schulden!J13&lt;Schulden!J16,X23&gt;0),MAX(0,X23+Y23-MIN(Schulden!G13,X23+Y23)),0)+IF(AND(Schulden!J14&lt;Schulden!J16,AB23&gt;0),MAX(0,AB23+AC23-MIN(Schulden!G14,AB23+AC23)),0)+IF(AND(Schulden!J15&lt;Schulden!J16,AF23&gt;0),MAX(0,AF23+AG23-MIN(Schulden!G15,AF23+AG23)),0)+IF(AND(Schulden!J16&lt;Schulden!J16,AJ23&gt;0),MAX(0,AJ23+AK23-MIN(Schulden!G16,AJ23+AK23)),0)+IF(AND(Schulden!J17&lt;Schulden!J16,AN23&gt;0),MAX(0,AN23+AO23-MIN(Schulden!G17,AN23+AO23)),0)+IF(AND(Schulden!J18&lt;Schulden!J16,AR23&gt;0),MAX(0,AR23+AS23-MIN(Schulden!G18,AR23+AS23)),0)+IF(AND(Schulden!J19&lt;Schulden!J16,AV23&gt;0),MAX(0,AV23+AW23-MIN(Schulden!G19,AV23+AW23)),0)+IF(AND(Schulden!J20&lt;Schulden!J16,AZ23&gt;0),MAX(0,AZ23+BA23-MIN(Schulden!G20,AZ23+BA23)),0)+IF(AND(Schulden!J21&lt;Schulden!J16,BD23&gt;0),MAX(0,BD23+BE23-MIN(Schulden!G21,BD23+BE23)),0)+IF(AND(Schulden!J22&lt;Schulden!J16,BH23&gt;0),MAX(0,BH23+BI23-MIN(Schulden!G22,BH23+BI23)),0))),MAX(0,AJ23+AK23-MIN(Schulden!G16,AJ23+AK23)))+SUMIFS(Sonderzahlungen!$D$8:$D$67,Sonderzahlungen!$G$8:$G$67,$B23,Sonderzahlungen!$E$8:$E$67,"Gezielte Schuld",Sonderzahlungen!$F$8:$F$67,Schulden!B16)))</f>
        <v/>
      </c>
      <c r="AM23" s="24">
        <f>MAX(0,AJ23+AK23-AL23)</f>
        <v/>
      </c>
      <c r="AN23" s="24">
        <f>AQ22</f>
        <v/>
      </c>
      <c r="AO23" s="24">
        <f>IF(AN23&lt;=0,0,AN23*Schulden!F17/12)</f>
        <v/>
      </c>
      <c r="AP23" s="24">
        <f>IF(AN23&lt;=0,0,MIN(AN23+AO23,MIN(Schulden!G17,AN23+AO23)+MIN(MAX(0,Strategie!$C$9+SUMIFS(Sonderzahlungen!$D$8:$D$67,Sonderzahlungen!$G$8:$G$67,$B23,Sonderzahlungen!$E$8:$E$67,"Nach Strategie")-(IF(AND(Schulden!J8&lt;Schulden!J17,D23&gt;0),MAX(0,D23+E23-MIN(Schulden!G8,D23+E23)),0)+IF(AND(Schulden!J9&lt;Schulden!J17,H23&gt;0),MAX(0,H23+I23-MIN(Schulden!G9,H23+I23)),0)+IF(AND(Schulden!J10&lt;Schulden!J17,L23&gt;0),MAX(0,L23+M23-MIN(Schulden!G10,L23+M23)),0)+IF(AND(Schulden!J11&lt;Schulden!J17,P23&gt;0),MAX(0,P23+Q23-MIN(Schulden!G11,P23+Q23)),0)+IF(AND(Schulden!J12&lt;Schulden!J17,T23&gt;0),MAX(0,T23+U23-MIN(Schulden!G12,T23+U23)),0)+IF(AND(Schulden!J13&lt;Schulden!J17,X23&gt;0),MAX(0,X23+Y23-MIN(Schulden!G13,X23+Y23)),0)+IF(AND(Schulden!J14&lt;Schulden!J17,AB23&gt;0),MAX(0,AB23+AC23-MIN(Schulden!G14,AB23+AC23)),0)+IF(AND(Schulden!J15&lt;Schulden!J17,AF23&gt;0),MAX(0,AF23+AG23-MIN(Schulden!G15,AF23+AG23)),0)+IF(AND(Schulden!J16&lt;Schulden!J17,AJ23&gt;0),MAX(0,AJ23+AK23-MIN(Schulden!G16,AJ23+AK23)),0)+IF(AND(Schulden!J17&lt;Schulden!J17,AN23&gt;0),MAX(0,AN23+AO23-MIN(Schulden!G17,AN23+AO23)),0)+IF(AND(Schulden!J18&lt;Schulden!J17,AR23&gt;0),MAX(0,AR23+AS23-MIN(Schulden!G18,AR23+AS23)),0)+IF(AND(Schulden!J19&lt;Schulden!J17,AV23&gt;0),MAX(0,AV23+AW23-MIN(Schulden!G19,AV23+AW23)),0)+IF(AND(Schulden!J20&lt;Schulden!J17,AZ23&gt;0),MAX(0,AZ23+BA23-MIN(Schulden!G20,AZ23+BA23)),0)+IF(AND(Schulden!J21&lt;Schulden!J17,BD23&gt;0),MAX(0,BD23+BE23-MIN(Schulden!G21,BD23+BE23)),0)+IF(AND(Schulden!J22&lt;Schulden!J17,BH23&gt;0),MAX(0,BH23+BI23-MIN(Schulden!G22,BH23+BI23)),0))),MAX(0,AN23+AO23-MIN(Schulden!G17,AN23+AO23)))+SUMIFS(Sonderzahlungen!$D$8:$D$67,Sonderzahlungen!$G$8:$G$67,$B23,Sonderzahlungen!$E$8:$E$67,"Gezielte Schuld",Sonderzahlungen!$F$8:$F$67,Schulden!B17)))</f>
        <v/>
      </c>
      <c r="AQ23" s="24">
        <f>MAX(0,AN23+AO23-AP23)</f>
        <v/>
      </c>
      <c r="AR23" s="24">
        <f>AU22</f>
        <v/>
      </c>
      <c r="AS23" s="24">
        <f>IF(AR23&lt;=0,0,AR23*Schulden!F18/12)</f>
        <v/>
      </c>
      <c r="AT23" s="24">
        <f>IF(AR23&lt;=0,0,MIN(AR23+AS23,MIN(Schulden!G18,AR23+AS23)+MIN(MAX(0,Strategie!$C$9+SUMIFS(Sonderzahlungen!$D$8:$D$67,Sonderzahlungen!$G$8:$G$67,$B23,Sonderzahlungen!$E$8:$E$67,"Nach Strategie")-(IF(AND(Schulden!J8&lt;Schulden!J18,D23&gt;0),MAX(0,D23+E23-MIN(Schulden!G8,D23+E23)),0)+IF(AND(Schulden!J9&lt;Schulden!J18,H23&gt;0),MAX(0,H23+I23-MIN(Schulden!G9,H23+I23)),0)+IF(AND(Schulden!J10&lt;Schulden!J18,L23&gt;0),MAX(0,L23+M23-MIN(Schulden!G10,L23+M23)),0)+IF(AND(Schulden!J11&lt;Schulden!J18,P23&gt;0),MAX(0,P23+Q23-MIN(Schulden!G11,P23+Q23)),0)+IF(AND(Schulden!J12&lt;Schulden!J18,T23&gt;0),MAX(0,T23+U23-MIN(Schulden!G12,T23+U23)),0)+IF(AND(Schulden!J13&lt;Schulden!J18,X23&gt;0),MAX(0,X23+Y23-MIN(Schulden!G13,X23+Y23)),0)+IF(AND(Schulden!J14&lt;Schulden!J18,AB23&gt;0),MAX(0,AB23+AC23-MIN(Schulden!G14,AB23+AC23)),0)+IF(AND(Schulden!J15&lt;Schulden!J18,AF23&gt;0),MAX(0,AF23+AG23-MIN(Schulden!G15,AF23+AG23)),0)+IF(AND(Schulden!J16&lt;Schulden!J18,AJ23&gt;0),MAX(0,AJ23+AK23-MIN(Schulden!G16,AJ23+AK23)),0)+IF(AND(Schulden!J17&lt;Schulden!J18,AN23&gt;0),MAX(0,AN23+AO23-MIN(Schulden!G17,AN23+AO23)),0)+IF(AND(Schulden!J18&lt;Schulden!J18,AR23&gt;0),MAX(0,AR23+AS23-MIN(Schulden!G18,AR23+AS23)),0)+IF(AND(Schulden!J19&lt;Schulden!J18,AV23&gt;0),MAX(0,AV23+AW23-MIN(Schulden!G19,AV23+AW23)),0)+IF(AND(Schulden!J20&lt;Schulden!J18,AZ23&gt;0),MAX(0,AZ23+BA23-MIN(Schulden!G20,AZ23+BA23)),0)+IF(AND(Schulden!J21&lt;Schulden!J18,BD23&gt;0),MAX(0,BD23+BE23-MIN(Schulden!G21,BD23+BE23)),0)+IF(AND(Schulden!J22&lt;Schulden!J18,BH23&gt;0),MAX(0,BH23+BI23-MIN(Schulden!G22,BH23+BI23)),0))),MAX(0,AR23+AS23-MIN(Schulden!G18,AR23+AS23)))+SUMIFS(Sonderzahlungen!$D$8:$D$67,Sonderzahlungen!$G$8:$G$67,$B23,Sonderzahlungen!$E$8:$E$67,"Gezielte Schuld",Sonderzahlungen!$F$8:$F$67,Schulden!B18)))</f>
        <v/>
      </c>
      <c r="AU23" s="24">
        <f>MAX(0,AR23+AS23-AT23)</f>
        <v/>
      </c>
      <c r="AV23" s="24">
        <f>AY22</f>
        <v/>
      </c>
      <c r="AW23" s="24">
        <f>IF(AV23&lt;=0,0,AV23*Schulden!F19/12)</f>
        <v/>
      </c>
      <c r="AX23" s="24">
        <f>IF(AV23&lt;=0,0,MIN(AV23+AW23,MIN(Schulden!G19,AV23+AW23)+MIN(MAX(0,Strategie!$C$9+SUMIFS(Sonderzahlungen!$D$8:$D$67,Sonderzahlungen!$G$8:$G$67,$B23,Sonderzahlungen!$E$8:$E$67,"Nach Strategie")-(IF(AND(Schulden!J8&lt;Schulden!J19,D23&gt;0),MAX(0,D23+E23-MIN(Schulden!G8,D23+E23)),0)+IF(AND(Schulden!J9&lt;Schulden!J19,H23&gt;0),MAX(0,H23+I23-MIN(Schulden!G9,H23+I23)),0)+IF(AND(Schulden!J10&lt;Schulden!J19,L23&gt;0),MAX(0,L23+M23-MIN(Schulden!G10,L23+M23)),0)+IF(AND(Schulden!J11&lt;Schulden!J19,P23&gt;0),MAX(0,P23+Q23-MIN(Schulden!G11,P23+Q23)),0)+IF(AND(Schulden!J12&lt;Schulden!J19,T23&gt;0),MAX(0,T23+U23-MIN(Schulden!G12,T23+U23)),0)+IF(AND(Schulden!J13&lt;Schulden!J19,X23&gt;0),MAX(0,X23+Y23-MIN(Schulden!G13,X23+Y23)),0)+IF(AND(Schulden!J14&lt;Schulden!J19,AB23&gt;0),MAX(0,AB23+AC23-MIN(Schulden!G14,AB23+AC23)),0)+IF(AND(Schulden!J15&lt;Schulden!J19,AF23&gt;0),MAX(0,AF23+AG23-MIN(Schulden!G15,AF23+AG23)),0)+IF(AND(Schulden!J16&lt;Schulden!J19,AJ23&gt;0),MAX(0,AJ23+AK23-MIN(Schulden!G16,AJ23+AK23)),0)+IF(AND(Schulden!J17&lt;Schulden!J19,AN23&gt;0),MAX(0,AN23+AO23-MIN(Schulden!G17,AN23+AO23)),0)+IF(AND(Schulden!J18&lt;Schulden!J19,AR23&gt;0),MAX(0,AR23+AS23-MIN(Schulden!G18,AR23+AS23)),0)+IF(AND(Schulden!J19&lt;Schulden!J19,AV23&gt;0),MAX(0,AV23+AW23-MIN(Schulden!G19,AV23+AW23)),0)+IF(AND(Schulden!J20&lt;Schulden!J19,AZ23&gt;0),MAX(0,AZ23+BA23-MIN(Schulden!G20,AZ23+BA23)),0)+IF(AND(Schulden!J21&lt;Schulden!J19,BD23&gt;0),MAX(0,BD23+BE23-MIN(Schulden!G21,BD23+BE23)),0)+IF(AND(Schulden!J22&lt;Schulden!J19,BH23&gt;0),MAX(0,BH23+BI23-MIN(Schulden!G22,BH23+BI23)),0))),MAX(0,AV23+AW23-MIN(Schulden!G19,AV23+AW23)))+SUMIFS(Sonderzahlungen!$D$8:$D$67,Sonderzahlungen!$G$8:$G$67,$B23,Sonderzahlungen!$E$8:$E$67,"Gezielte Schuld",Sonderzahlungen!$F$8:$F$67,Schulden!B19)))</f>
        <v/>
      </c>
      <c r="AY23" s="24">
        <f>MAX(0,AV23+AW23-AX23)</f>
        <v/>
      </c>
      <c r="AZ23" s="24">
        <f>BC22</f>
        <v/>
      </c>
      <c r="BA23" s="24">
        <f>IF(AZ23&lt;=0,0,AZ23*Schulden!F20/12)</f>
        <v/>
      </c>
      <c r="BB23" s="24">
        <f>IF(AZ23&lt;=0,0,MIN(AZ23+BA23,MIN(Schulden!G20,AZ23+BA23)+MIN(MAX(0,Strategie!$C$9+SUMIFS(Sonderzahlungen!$D$8:$D$67,Sonderzahlungen!$G$8:$G$67,$B23,Sonderzahlungen!$E$8:$E$67,"Nach Strategie")-(IF(AND(Schulden!J8&lt;Schulden!J20,D23&gt;0),MAX(0,D23+E23-MIN(Schulden!G8,D23+E23)),0)+IF(AND(Schulden!J9&lt;Schulden!J20,H23&gt;0),MAX(0,H23+I23-MIN(Schulden!G9,H23+I23)),0)+IF(AND(Schulden!J10&lt;Schulden!J20,L23&gt;0),MAX(0,L23+M23-MIN(Schulden!G10,L23+M23)),0)+IF(AND(Schulden!J11&lt;Schulden!J20,P23&gt;0),MAX(0,P23+Q23-MIN(Schulden!G11,P23+Q23)),0)+IF(AND(Schulden!J12&lt;Schulden!J20,T23&gt;0),MAX(0,T23+U23-MIN(Schulden!G12,T23+U23)),0)+IF(AND(Schulden!J13&lt;Schulden!J20,X23&gt;0),MAX(0,X23+Y23-MIN(Schulden!G13,X23+Y23)),0)+IF(AND(Schulden!J14&lt;Schulden!J20,AB23&gt;0),MAX(0,AB23+AC23-MIN(Schulden!G14,AB23+AC23)),0)+IF(AND(Schulden!J15&lt;Schulden!J20,AF23&gt;0),MAX(0,AF23+AG23-MIN(Schulden!G15,AF23+AG23)),0)+IF(AND(Schulden!J16&lt;Schulden!J20,AJ23&gt;0),MAX(0,AJ23+AK23-MIN(Schulden!G16,AJ23+AK23)),0)+IF(AND(Schulden!J17&lt;Schulden!J20,AN23&gt;0),MAX(0,AN23+AO23-MIN(Schulden!G17,AN23+AO23)),0)+IF(AND(Schulden!J18&lt;Schulden!J20,AR23&gt;0),MAX(0,AR23+AS23-MIN(Schulden!G18,AR23+AS23)),0)+IF(AND(Schulden!J19&lt;Schulden!J20,AV23&gt;0),MAX(0,AV23+AW23-MIN(Schulden!G19,AV23+AW23)),0)+IF(AND(Schulden!J20&lt;Schulden!J20,AZ23&gt;0),MAX(0,AZ23+BA23-MIN(Schulden!G20,AZ23+BA23)),0)+IF(AND(Schulden!J21&lt;Schulden!J20,BD23&gt;0),MAX(0,BD23+BE23-MIN(Schulden!G21,BD23+BE23)),0)+IF(AND(Schulden!J22&lt;Schulden!J20,BH23&gt;0),MAX(0,BH23+BI23-MIN(Schulden!G22,BH23+BI23)),0))),MAX(0,AZ23+BA23-MIN(Schulden!G20,AZ23+BA23)))+SUMIFS(Sonderzahlungen!$D$8:$D$67,Sonderzahlungen!$G$8:$G$67,$B23,Sonderzahlungen!$E$8:$E$67,"Gezielte Schuld",Sonderzahlungen!$F$8:$F$67,Schulden!B20)))</f>
        <v/>
      </c>
      <c r="BC23" s="24">
        <f>MAX(0,AZ23+BA23-BB23)</f>
        <v/>
      </c>
      <c r="BD23" s="24">
        <f>BG22</f>
        <v/>
      </c>
      <c r="BE23" s="24">
        <f>IF(BD23&lt;=0,0,BD23*Schulden!F21/12)</f>
        <v/>
      </c>
      <c r="BF23" s="24">
        <f>IF(BD23&lt;=0,0,MIN(BD23+BE23,MIN(Schulden!G21,BD23+BE23)+MIN(MAX(0,Strategie!$C$9+SUMIFS(Sonderzahlungen!$D$8:$D$67,Sonderzahlungen!$G$8:$G$67,$B23,Sonderzahlungen!$E$8:$E$67,"Nach Strategie")-(IF(AND(Schulden!J8&lt;Schulden!J21,D23&gt;0),MAX(0,D23+E23-MIN(Schulden!G8,D23+E23)),0)+IF(AND(Schulden!J9&lt;Schulden!J21,H23&gt;0),MAX(0,H23+I23-MIN(Schulden!G9,H23+I23)),0)+IF(AND(Schulden!J10&lt;Schulden!J21,L23&gt;0),MAX(0,L23+M23-MIN(Schulden!G10,L23+M23)),0)+IF(AND(Schulden!J11&lt;Schulden!J21,P23&gt;0),MAX(0,P23+Q23-MIN(Schulden!G11,P23+Q23)),0)+IF(AND(Schulden!J12&lt;Schulden!J21,T23&gt;0),MAX(0,T23+U23-MIN(Schulden!G12,T23+U23)),0)+IF(AND(Schulden!J13&lt;Schulden!J21,X23&gt;0),MAX(0,X23+Y23-MIN(Schulden!G13,X23+Y23)),0)+IF(AND(Schulden!J14&lt;Schulden!J21,AB23&gt;0),MAX(0,AB23+AC23-MIN(Schulden!G14,AB23+AC23)),0)+IF(AND(Schulden!J15&lt;Schulden!J21,AF23&gt;0),MAX(0,AF23+AG23-MIN(Schulden!G15,AF23+AG23)),0)+IF(AND(Schulden!J16&lt;Schulden!J21,AJ23&gt;0),MAX(0,AJ23+AK23-MIN(Schulden!G16,AJ23+AK23)),0)+IF(AND(Schulden!J17&lt;Schulden!J21,AN23&gt;0),MAX(0,AN23+AO23-MIN(Schulden!G17,AN23+AO23)),0)+IF(AND(Schulden!J18&lt;Schulden!J21,AR23&gt;0),MAX(0,AR23+AS23-MIN(Schulden!G18,AR23+AS23)),0)+IF(AND(Schulden!J19&lt;Schulden!J21,AV23&gt;0),MAX(0,AV23+AW23-MIN(Schulden!G19,AV23+AW23)),0)+IF(AND(Schulden!J20&lt;Schulden!J21,AZ23&gt;0),MAX(0,AZ23+BA23-MIN(Schulden!G20,AZ23+BA23)),0)+IF(AND(Schulden!J21&lt;Schulden!J21,BD23&gt;0),MAX(0,BD23+BE23-MIN(Schulden!G21,BD23+BE23)),0)+IF(AND(Schulden!J22&lt;Schulden!J21,BH23&gt;0),MAX(0,BH23+BI23-MIN(Schulden!G22,BH23+BI23)),0))),MAX(0,BD23+BE23-MIN(Schulden!G21,BD23+BE23)))+SUMIFS(Sonderzahlungen!$D$8:$D$67,Sonderzahlungen!$G$8:$G$67,$B23,Sonderzahlungen!$E$8:$E$67,"Gezielte Schuld",Sonderzahlungen!$F$8:$F$67,Schulden!B21)))</f>
        <v/>
      </c>
      <c r="BG23" s="24">
        <f>MAX(0,BD23+BE23-BF23)</f>
        <v/>
      </c>
      <c r="BH23" s="24">
        <f>BK22</f>
        <v/>
      </c>
      <c r="BI23" s="24">
        <f>IF(BH23&lt;=0,0,BH23*Schulden!F22/12)</f>
        <v/>
      </c>
      <c r="BJ23" s="24">
        <f>IF(BH23&lt;=0,0,MIN(BH23+BI23,MIN(Schulden!G22,BH23+BI23)+MIN(MAX(0,Strategie!$C$9+SUMIFS(Sonderzahlungen!$D$8:$D$67,Sonderzahlungen!$G$8:$G$67,$B23,Sonderzahlungen!$E$8:$E$67,"Nach Strategie")-(IF(AND(Schulden!J8&lt;Schulden!J22,D23&gt;0),MAX(0,D23+E23-MIN(Schulden!G8,D23+E23)),0)+IF(AND(Schulden!J9&lt;Schulden!J22,H23&gt;0),MAX(0,H23+I23-MIN(Schulden!G9,H23+I23)),0)+IF(AND(Schulden!J10&lt;Schulden!J22,L23&gt;0),MAX(0,L23+M23-MIN(Schulden!G10,L23+M23)),0)+IF(AND(Schulden!J11&lt;Schulden!J22,P23&gt;0),MAX(0,P23+Q23-MIN(Schulden!G11,P23+Q23)),0)+IF(AND(Schulden!J12&lt;Schulden!J22,T23&gt;0),MAX(0,T23+U23-MIN(Schulden!G12,T23+U23)),0)+IF(AND(Schulden!J13&lt;Schulden!J22,X23&gt;0),MAX(0,X23+Y23-MIN(Schulden!G13,X23+Y23)),0)+IF(AND(Schulden!J14&lt;Schulden!J22,AB23&gt;0),MAX(0,AB23+AC23-MIN(Schulden!G14,AB23+AC23)),0)+IF(AND(Schulden!J15&lt;Schulden!J22,AF23&gt;0),MAX(0,AF23+AG23-MIN(Schulden!G15,AF23+AG23)),0)+IF(AND(Schulden!J16&lt;Schulden!J22,AJ23&gt;0),MAX(0,AJ23+AK23-MIN(Schulden!G16,AJ23+AK23)),0)+IF(AND(Schulden!J17&lt;Schulden!J22,AN23&gt;0),MAX(0,AN23+AO23-MIN(Schulden!G17,AN23+AO23)),0)+IF(AND(Schulden!J18&lt;Schulden!J22,AR23&gt;0),MAX(0,AR23+AS23-MIN(Schulden!G18,AR23+AS23)),0)+IF(AND(Schulden!J19&lt;Schulden!J22,AV23&gt;0),MAX(0,AV23+AW23-MIN(Schulden!G19,AV23+AW23)),0)+IF(AND(Schulden!J20&lt;Schulden!J22,AZ23&gt;0),MAX(0,AZ23+BA23-MIN(Schulden!G20,AZ23+BA23)),0)+IF(AND(Schulden!J21&lt;Schulden!J22,BD23&gt;0),MAX(0,BD23+BE23-MIN(Schulden!G21,BD23+BE23)),0)+IF(AND(Schulden!J22&lt;Schulden!J22,BH23&gt;0),MAX(0,BH23+BI23-MIN(Schulden!G22,BH23+BI23)),0))),MAX(0,BH23+BI23-MIN(Schulden!G22,BH23+BI23)))+SUMIFS(Sonderzahlungen!$D$8:$D$67,Sonderzahlungen!$G$8:$G$67,$B23,Sonderzahlungen!$E$8:$E$67,"Gezielte Schuld",Sonderzahlungen!$F$8:$F$67,Schulden!B22)))</f>
        <v/>
      </c>
      <c r="BK23" s="24">
        <f>MAX(0,BH23+BI23-BJ23)</f>
        <v/>
      </c>
    </row>
    <row r="24">
      <c r="B24" s="23">
        <f>EDATE(B23,1)</f>
        <v/>
      </c>
      <c r="C24" s="24">
        <f>SUMIFS(Sonderzahlungen!$D$8:$D$67,Sonderzahlungen!$G$8:$G$67,B24)</f>
        <v/>
      </c>
      <c r="D24" s="24">
        <f>G23</f>
        <v/>
      </c>
      <c r="E24" s="24">
        <f>IF(D24&lt;=0,0,D24*Schulden!F8/12)</f>
        <v/>
      </c>
      <c r="F24" s="24">
        <f>IF(D24&lt;=0,0,MIN(D24+E24,MIN(Schulden!G8,D24+E24)+MIN(MAX(0,Strategie!$C$9+SUMIFS(Sonderzahlungen!$D$8:$D$67,Sonderzahlungen!$G$8:$G$67,$B24,Sonderzahlungen!$E$8:$E$67,"Nach Strategie")-(IF(AND(Schulden!J8&lt;Schulden!J8,D24&gt;0),MAX(0,D24+E24-MIN(Schulden!G8,D24+E24)),0)+IF(AND(Schulden!J9&lt;Schulden!J8,H24&gt;0),MAX(0,H24+I24-MIN(Schulden!G9,H24+I24)),0)+IF(AND(Schulden!J10&lt;Schulden!J8,L24&gt;0),MAX(0,L24+M24-MIN(Schulden!G10,L24+M24)),0)+IF(AND(Schulden!J11&lt;Schulden!J8,P24&gt;0),MAX(0,P24+Q24-MIN(Schulden!G11,P24+Q24)),0)+IF(AND(Schulden!J12&lt;Schulden!J8,T24&gt;0),MAX(0,T24+U24-MIN(Schulden!G12,T24+U24)),0)+IF(AND(Schulden!J13&lt;Schulden!J8,X24&gt;0),MAX(0,X24+Y24-MIN(Schulden!G13,X24+Y24)),0)+IF(AND(Schulden!J14&lt;Schulden!J8,AB24&gt;0),MAX(0,AB24+AC24-MIN(Schulden!G14,AB24+AC24)),0)+IF(AND(Schulden!J15&lt;Schulden!J8,AF24&gt;0),MAX(0,AF24+AG24-MIN(Schulden!G15,AF24+AG24)),0)+IF(AND(Schulden!J16&lt;Schulden!J8,AJ24&gt;0),MAX(0,AJ24+AK24-MIN(Schulden!G16,AJ24+AK24)),0)+IF(AND(Schulden!J17&lt;Schulden!J8,AN24&gt;0),MAX(0,AN24+AO24-MIN(Schulden!G17,AN24+AO24)),0)+IF(AND(Schulden!J18&lt;Schulden!J8,AR24&gt;0),MAX(0,AR24+AS24-MIN(Schulden!G18,AR24+AS24)),0)+IF(AND(Schulden!J19&lt;Schulden!J8,AV24&gt;0),MAX(0,AV24+AW24-MIN(Schulden!G19,AV24+AW24)),0)+IF(AND(Schulden!J20&lt;Schulden!J8,AZ24&gt;0),MAX(0,AZ24+BA24-MIN(Schulden!G20,AZ24+BA24)),0)+IF(AND(Schulden!J21&lt;Schulden!J8,BD24&gt;0),MAX(0,BD24+BE24-MIN(Schulden!G21,BD24+BE24)),0)+IF(AND(Schulden!J22&lt;Schulden!J8,BH24&gt;0),MAX(0,BH24+BI24-MIN(Schulden!G22,BH24+BI24)),0))),MAX(0,D24+E24-MIN(Schulden!G8,D24+E24)))+SUMIFS(Sonderzahlungen!$D$8:$D$67,Sonderzahlungen!$G$8:$G$67,$B24,Sonderzahlungen!$E$8:$E$67,"Gezielte Schuld",Sonderzahlungen!$F$8:$F$67,Schulden!B8)))</f>
        <v/>
      </c>
      <c r="G24" s="24">
        <f>MAX(0,D24+E24-F24)</f>
        <v/>
      </c>
      <c r="H24" s="24">
        <f>K23</f>
        <v/>
      </c>
      <c r="I24" s="24">
        <f>IF(H24&lt;=0,0,H24*Schulden!F9/12)</f>
        <v/>
      </c>
      <c r="J24" s="24">
        <f>IF(H24&lt;=0,0,MIN(H24+I24,MIN(Schulden!G9,H24+I24)+MIN(MAX(0,Strategie!$C$9+SUMIFS(Sonderzahlungen!$D$8:$D$67,Sonderzahlungen!$G$8:$G$67,$B24,Sonderzahlungen!$E$8:$E$67,"Nach Strategie")-(IF(AND(Schulden!J8&lt;Schulden!J9,D24&gt;0),MAX(0,D24+E24-MIN(Schulden!G8,D24+E24)),0)+IF(AND(Schulden!J9&lt;Schulden!J9,H24&gt;0),MAX(0,H24+I24-MIN(Schulden!G9,H24+I24)),0)+IF(AND(Schulden!J10&lt;Schulden!J9,L24&gt;0),MAX(0,L24+M24-MIN(Schulden!G10,L24+M24)),0)+IF(AND(Schulden!J11&lt;Schulden!J9,P24&gt;0),MAX(0,P24+Q24-MIN(Schulden!G11,P24+Q24)),0)+IF(AND(Schulden!J12&lt;Schulden!J9,T24&gt;0),MAX(0,T24+U24-MIN(Schulden!G12,T24+U24)),0)+IF(AND(Schulden!J13&lt;Schulden!J9,X24&gt;0),MAX(0,X24+Y24-MIN(Schulden!G13,X24+Y24)),0)+IF(AND(Schulden!J14&lt;Schulden!J9,AB24&gt;0),MAX(0,AB24+AC24-MIN(Schulden!G14,AB24+AC24)),0)+IF(AND(Schulden!J15&lt;Schulden!J9,AF24&gt;0),MAX(0,AF24+AG24-MIN(Schulden!G15,AF24+AG24)),0)+IF(AND(Schulden!J16&lt;Schulden!J9,AJ24&gt;0),MAX(0,AJ24+AK24-MIN(Schulden!G16,AJ24+AK24)),0)+IF(AND(Schulden!J17&lt;Schulden!J9,AN24&gt;0),MAX(0,AN24+AO24-MIN(Schulden!G17,AN24+AO24)),0)+IF(AND(Schulden!J18&lt;Schulden!J9,AR24&gt;0),MAX(0,AR24+AS24-MIN(Schulden!G18,AR24+AS24)),0)+IF(AND(Schulden!J19&lt;Schulden!J9,AV24&gt;0),MAX(0,AV24+AW24-MIN(Schulden!G19,AV24+AW24)),0)+IF(AND(Schulden!J20&lt;Schulden!J9,AZ24&gt;0),MAX(0,AZ24+BA24-MIN(Schulden!G20,AZ24+BA24)),0)+IF(AND(Schulden!J21&lt;Schulden!J9,BD24&gt;0),MAX(0,BD24+BE24-MIN(Schulden!G21,BD24+BE24)),0)+IF(AND(Schulden!J22&lt;Schulden!J9,BH24&gt;0),MAX(0,BH24+BI24-MIN(Schulden!G22,BH24+BI24)),0))),MAX(0,H24+I24-MIN(Schulden!G9,H24+I24)))+SUMIFS(Sonderzahlungen!$D$8:$D$67,Sonderzahlungen!$G$8:$G$67,$B24,Sonderzahlungen!$E$8:$E$67,"Gezielte Schuld",Sonderzahlungen!$F$8:$F$67,Schulden!B9)))</f>
        <v/>
      </c>
      <c r="K24" s="24">
        <f>MAX(0,H24+I24-J24)</f>
        <v/>
      </c>
      <c r="L24" s="24">
        <f>O23</f>
        <v/>
      </c>
      <c r="M24" s="24">
        <f>IF(L24&lt;=0,0,L24*Schulden!F10/12)</f>
        <v/>
      </c>
      <c r="N24" s="24">
        <f>IF(L24&lt;=0,0,MIN(L24+M24,MIN(Schulden!G10,L24+M24)+MIN(MAX(0,Strategie!$C$9+SUMIFS(Sonderzahlungen!$D$8:$D$67,Sonderzahlungen!$G$8:$G$67,$B24,Sonderzahlungen!$E$8:$E$67,"Nach Strategie")-(IF(AND(Schulden!J8&lt;Schulden!J10,D24&gt;0),MAX(0,D24+E24-MIN(Schulden!G8,D24+E24)),0)+IF(AND(Schulden!J9&lt;Schulden!J10,H24&gt;0),MAX(0,H24+I24-MIN(Schulden!G9,H24+I24)),0)+IF(AND(Schulden!J10&lt;Schulden!J10,L24&gt;0),MAX(0,L24+M24-MIN(Schulden!G10,L24+M24)),0)+IF(AND(Schulden!J11&lt;Schulden!J10,P24&gt;0),MAX(0,P24+Q24-MIN(Schulden!G11,P24+Q24)),0)+IF(AND(Schulden!J12&lt;Schulden!J10,T24&gt;0),MAX(0,T24+U24-MIN(Schulden!G12,T24+U24)),0)+IF(AND(Schulden!J13&lt;Schulden!J10,X24&gt;0),MAX(0,X24+Y24-MIN(Schulden!G13,X24+Y24)),0)+IF(AND(Schulden!J14&lt;Schulden!J10,AB24&gt;0),MAX(0,AB24+AC24-MIN(Schulden!G14,AB24+AC24)),0)+IF(AND(Schulden!J15&lt;Schulden!J10,AF24&gt;0),MAX(0,AF24+AG24-MIN(Schulden!G15,AF24+AG24)),0)+IF(AND(Schulden!J16&lt;Schulden!J10,AJ24&gt;0),MAX(0,AJ24+AK24-MIN(Schulden!G16,AJ24+AK24)),0)+IF(AND(Schulden!J17&lt;Schulden!J10,AN24&gt;0),MAX(0,AN24+AO24-MIN(Schulden!G17,AN24+AO24)),0)+IF(AND(Schulden!J18&lt;Schulden!J10,AR24&gt;0),MAX(0,AR24+AS24-MIN(Schulden!G18,AR24+AS24)),0)+IF(AND(Schulden!J19&lt;Schulden!J10,AV24&gt;0),MAX(0,AV24+AW24-MIN(Schulden!G19,AV24+AW24)),0)+IF(AND(Schulden!J20&lt;Schulden!J10,AZ24&gt;0),MAX(0,AZ24+BA24-MIN(Schulden!G20,AZ24+BA24)),0)+IF(AND(Schulden!J21&lt;Schulden!J10,BD24&gt;0),MAX(0,BD24+BE24-MIN(Schulden!G21,BD24+BE24)),0)+IF(AND(Schulden!J22&lt;Schulden!J10,BH24&gt;0),MAX(0,BH24+BI24-MIN(Schulden!G22,BH24+BI24)),0))),MAX(0,L24+M24-MIN(Schulden!G10,L24+M24)))+SUMIFS(Sonderzahlungen!$D$8:$D$67,Sonderzahlungen!$G$8:$G$67,$B24,Sonderzahlungen!$E$8:$E$67,"Gezielte Schuld",Sonderzahlungen!$F$8:$F$67,Schulden!B10)))</f>
        <v/>
      </c>
      <c r="O24" s="24">
        <f>MAX(0,L24+M24-N24)</f>
        <v/>
      </c>
      <c r="P24" s="24">
        <f>S23</f>
        <v/>
      </c>
      <c r="Q24" s="24">
        <f>IF(P24&lt;=0,0,P24*Schulden!F11/12)</f>
        <v/>
      </c>
      <c r="R24" s="24">
        <f>IF(P24&lt;=0,0,MIN(P24+Q24,MIN(Schulden!G11,P24+Q24)+MIN(MAX(0,Strategie!$C$9+SUMIFS(Sonderzahlungen!$D$8:$D$67,Sonderzahlungen!$G$8:$G$67,$B24,Sonderzahlungen!$E$8:$E$67,"Nach Strategie")-(IF(AND(Schulden!J8&lt;Schulden!J11,D24&gt;0),MAX(0,D24+E24-MIN(Schulden!G8,D24+E24)),0)+IF(AND(Schulden!J9&lt;Schulden!J11,H24&gt;0),MAX(0,H24+I24-MIN(Schulden!G9,H24+I24)),0)+IF(AND(Schulden!J10&lt;Schulden!J11,L24&gt;0),MAX(0,L24+M24-MIN(Schulden!G10,L24+M24)),0)+IF(AND(Schulden!J11&lt;Schulden!J11,P24&gt;0),MAX(0,P24+Q24-MIN(Schulden!G11,P24+Q24)),0)+IF(AND(Schulden!J12&lt;Schulden!J11,T24&gt;0),MAX(0,T24+U24-MIN(Schulden!G12,T24+U24)),0)+IF(AND(Schulden!J13&lt;Schulden!J11,X24&gt;0),MAX(0,X24+Y24-MIN(Schulden!G13,X24+Y24)),0)+IF(AND(Schulden!J14&lt;Schulden!J11,AB24&gt;0),MAX(0,AB24+AC24-MIN(Schulden!G14,AB24+AC24)),0)+IF(AND(Schulden!J15&lt;Schulden!J11,AF24&gt;0),MAX(0,AF24+AG24-MIN(Schulden!G15,AF24+AG24)),0)+IF(AND(Schulden!J16&lt;Schulden!J11,AJ24&gt;0),MAX(0,AJ24+AK24-MIN(Schulden!G16,AJ24+AK24)),0)+IF(AND(Schulden!J17&lt;Schulden!J11,AN24&gt;0),MAX(0,AN24+AO24-MIN(Schulden!G17,AN24+AO24)),0)+IF(AND(Schulden!J18&lt;Schulden!J11,AR24&gt;0),MAX(0,AR24+AS24-MIN(Schulden!G18,AR24+AS24)),0)+IF(AND(Schulden!J19&lt;Schulden!J11,AV24&gt;0),MAX(0,AV24+AW24-MIN(Schulden!G19,AV24+AW24)),0)+IF(AND(Schulden!J20&lt;Schulden!J11,AZ24&gt;0),MAX(0,AZ24+BA24-MIN(Schulden!G20,AZ24+BA24)),0)+IF(AND(Schulden!J21&lt;Schulden!J11,BD24&gt;0),MAX(0,BD24+BE24-MIN(Schulden!G21,BD24+BE24)),0)+IF(AND(Schulden!J22&lt;Schulden!J11,BH24&gt;0),MAX(0,BH24+BI24-MIN(Schulden!G22,BH24+BI24)),0))),MAX(0,P24+Q24-MIN(Schulden!G11,P24+Q24)))+SUMIFS(Sonderzahlungen!$D$8:$D$67,Sonderzahlungen!$G$8:$G$67,$B24,Sonderzahlungen!$E$8:$E$67,"Gezielte Schuld",Sonderzahlungen!$F$8:$F$67,Schulden!B11)))</f>
        <v/>
      </c>
      <c r="S24" s="24">
        <f>MAX(0,P24+Q24-R24)</f>
        <v/>
      </c>
      <c r="T24" s="24">
        <f>W23</f>
        <v/>
      </c>
      <c r="U24" s="24">
        <f>IF(T24&lt;=0,0,T24*Schulden!F12/12)</f>
        <v/>
      </c>
      <c r="V24" s="24">
        <f>IF(T24&lt;=0,0,MIN(T24+U24,MIN(Schulden!G12,T24+U24)+MIN(MAX(0,Strategie!$C$9+SUMIFS(Sonderzahlungen!$D$8:$D$67,Sonderzahlungen!$G$8:$G$67,$B24,Sonderzahlungen!$E$8:$E$67,"Nach Strategie")-(IF(AND(Schulden!J8&lt;Schulden!J12,D24&gt;0),MAX(0,D24+E24-MIN(Schulden!G8,D24+E24)),0)+IF(AND(Schulden!J9&lt;Schulden!J12,H24&gt;0),MAX(0,H24+I24-MIN(Schulden!G9,H24+I24)),0)+IF(AND(Schulden!J10&lt;Schulden!J12,L24&gt;0),MAX(0,L24+M24-MIN(Schulden!G10,L24+M24)),0)+IF(AND(Schulden!J11&lt;Schulden!J12,P24&gt;0),MAX(0,P24+Q24-MIN(Schulden!G11,P24+Q24)),0)+IF(AND(Schulden!J12&lt;Schulden!J12,T24&gt;0),MAX(0,T24+U24-MIN(Schulden!G12,T24+U24)),0)+IF(AND(Schulden!J13&lt;Schulden!J12,X24&gt;0),MAX(0,X24+Y24-MIN(Schulden!G13,X24+Y24)),0)+IF(AND(Schulden!J14&lt;Schulden!J12,AB24&gt;0),MAX(0,AB24+AC24-MIN(Schulden!G14,AB24+AC24)),0)+IF(AND(Schulden!J15&lt;Schulden!J12,AF24&gt;0),MAX(0,AF24+AG24-MIN(Schulden!G15,AF24+AG24)),0)+IF(AND(Schulden!J16&lt;Schulden!J12,AJ24&gt;0),MAX(0,AJ24+AK24-MIN(Schulden!G16,AJ24+AK24)),0)+IF(AND(Schulden!J17&lt;Schulden!J12,AN24&gt;0),MAX(0,AN24+AO24-MIN(Schulden!G17,AN24+AO24)),0)+IF(AND(Schulden!J18&lt;Schulden!J12,AR24&gt;0),MAX(0,AR24+AS24-MIN(Schulden!G18,AR24+AS24)),0)+IF(AND(Schulden!J19&lt;Schulden!J12,AV24&gt;0),MAX(0,AV24+AW24-MIN(Schulden!G19,AV24+AW24)),0)+IF(AND(Schulden!J20&lt;Schulden!J12,AZ24&gt;0),MAX(0,AZ24+BA24-MIN(Schulden!G20,AZ24+BA24)),0)+IF(AND(Schulden!J21&lt;Schulden!J12,BD24&gt;0),MAX(0,BD24+BE24-MIN(Schulden!G21,BD24+BE24)),0)+IF(AND(Schulden!J22&lt;Schulden!J12,BH24&gt;0),MAX(0,BH24+BI24-MIN(Schulden!G22,BH24+BI24)),0))),MAX(0,T24+U24-MIN(Schulden!G12,T24+U24)))+SUMIFS(Sonderzahlungen!$D$8:$D$67,Sonderzahlungen!$G$8:$G$67,$B24,Sonderzahlungen!$E$8:$E$67,"Gezielte Schuld",Sonderzahlungen!$F$8:$F$67,Schulden!B12)))</f>
        <v/>
      </c>
      <c r="W24" s="24">
        <f>MAX(0,T24+U24-V24)</f>
        <v/>
      </c>
      <c r="X24" s="24">
        <f>AA23</f>
        <v/>
      </c>
      <c r="Y24" s="24">
        <f>IF(X24&lt;=0,0,X24*Schulden!F13/12)</f>
        <v/>
      </c>
      <c r="Z24" s="24">
        <f>IF(X24&lt;=0,0,MIN(X24+Y24,MIN(Schulden!G13,X24+Y24)+MIN(MAX(0,Strategie!$C$9+SUMIFS(Sonderzahlungen!$D$8:$D$67,Sonderzahlungen!$G$8:$G$67,$B24,Sonderzahlungen!$E$8:$E$67,"Nach Strategie")-(IF(AND(Schulden!J8&lt;Schulden!J13,D24&gt;0),MAX(0,D24+E24-MIN(Schulden!G8,D24+E24)),0)+IF(AND(Schulden!J9&lt;Schulden!J13,H24&gt;0),MAX(0,H24+I24-MIN(Schulden!G9,H24+I24)),0)+IF(AND(Schulden!J10&lt;Schulden!J13,L24&gt;0),MAX(0,L24+M24-MIN(Schulden!G10,L24+M24)),0)+IF(AND(Schulden!J11&lt;Schulden!J13,P24&gt;0),MAX(0,P24+Q24-MIN(Schulden!G11,P24+Q24)),0)+IF(AND(Schulden!J12&lt;Schulden!J13,T24&gt;0),MAX(0,T24+U24-MIN(Schulden!G12,T24+U24)),0)+IF(AND(Schulden!J13&lt;Schulden!J13,X24&gt;0),MAX(0,X24+Y24-MIN(Schulden!G13,X24+Y24)),0)+IF(AND(Schulden!J14&lt;Schulden!J13,AB24&gt;0),MAX(0,AB24+AC24-MIN(Schulden!G14,AB24+AC24)),0)+IF(AND(Schulden!J15&lt;Schulden!J13,AF24&gt;0),MAX(0,AF24+AG24-MIN(Schulden!G15,AF24+AG24)),0)+IF(AND(Schulden!J16&lt;Schulden!J13,AJ24&gt;0),MAX(0,AJ24+AK24-MIN(Schulden!G16,AJ24+AK24)),0)+IF(AND(Schulden!J17&lt;Schulden!J13,AN24&gt;0),MAX(0,AN24+AO24-MIN(Schulden!G17,AN24+AO24)),0)+IF(AND(Schulden!J18&lt;Schulden!J13,AR24&gt;0),MAX(0,AR24+AS24-MIN(Schulden!G18,AR24+AS24)),0)+IF(AND(Schulden!J19&lt;Schulden!J13,AV24&gt;0),MAX(0,AV24+AW24-MIN(Schulden!G19,AV24+AW24)),0)+IF(AND(Schulden!J20&lt;Schulden!J13,AZ24&gt;0),MAX(0,AZ24+BA24-MIN(Schulden!G20,AZ24+BA24)),0)+IF(AND(Schulden!J21&lt;Schulden!J13,BD24&gt;0),MAX(0,BD24+BE24-MIN(Schulden!G21,BD24+BE24)),0)+IF(AND(Schulden!J22&lt;Schulden!J13,BH24&gt;0),MAX(0,BH24+BI24-MIN(Schulden!G22,BH24+BI24)),0))),MAX(0,X24+Y24-MIN(Schulden!G13,X24+Y24)))+SUMIFS(Sonderzahlungen!$D$8:$D$67,Sonderzahlungen!$G$8:$G$67,$B24,Sonderzahlungen!$E$8:$E$67,"Gezielte Schuld",Sonderzahlungen!$F$8:$F$67,Schulden!B13)))</f>
        <v/>
      </c>
      <c r="AA24" s="24">
        <f>MAX(0,X24+Y24-Z24)</f>
        <v/>
      </c>
      <c r="AB24" s="24">
        <f>AE23</f>
        <v/>
      </c>
      <c r="AC24" s="24">
        <f>IF(AB24&lt;=0,0,AB24*Schulden!F14/12)</f>
        <v/>
      </c>
      <c r="AD24" s="24">
        <f>IF(AB24&lt;=0,0,MIN(AB24+AC24,MIN(Schulden!G14,AB24+AC24)+MIN(MAX(0,Strategie!$C$9+SUMIFS(Sonderzahlungen!$D$8:$D$67,Sonderzahlungen!$G$8:$G$67,$B24,Sonderzahlungen!$E$8:$E$67,"Nach Strategie")-(IF(AND(Schulden!J8&lt;Schulden!J14,D24&gt;0),MAX(0,D24+E24-MIN(Schulden!G8,D24+E24)),0)+IF(AND(Schulden!J9&lt;Schulden!J14,H24&gt;0),MAX(0,H24+I24-MIN(Schulden!G9,H24+I24)),0)+IF(AND(Schulden!J10&lt;Schulden!J14,L24&gt;0),MAX(0,L24+M24-MIN(Schulden!G10,L24+M24)),0)+IF(AND(Schulden!J11&lt;Schulden!J14,P24&gt;0),MAX(0,P24+Q24-MIN(Schulden!G11,P24+Q24)),0)+IF(AND(Schulden!J12&lt;Schulden!J14,T24&gt;0),MAX(0,T24+U24-MIN(Schulden!G12,T24+U24)),0)+IF(AND(Schulden!J13&lt;Schulden!J14,X24&gt;0),MAX(0,X24+Y24-MIN(Schulden!G13,X24+Y24)),0)+IF(AND(Schulden!J14&lt;Schulden!J14,AB24&gt;0),MAX(0,AB24+AC24-MIN(Schulden!G14,AB24+AC24)),0)+IF(AND(Schulden!J15&lt;Schulden!J14,AF24&gt;0),MAX(0,AF24+AG24-MIN(Schulden!G15,AF24+AG24)),0)+IF(AND(Schulden!J16&lt;Schulden!J14,AJ24&gt;0),MAX(0,AJ24+AK24-MIN(Schulden!G16,AJ24+AK24)),0)+IF(AND(Schulden!J17&lt;Schulden!J14,AN24&gt;0),MAX(0,AN24+AO24-MIN(Schulden!G17,AN24+AO24)),0)+IF(AND(Schulden!J18&lt;Schulden!J14,AR24&gt;0),MAX(0,AR24+AS24-MIN(Schulden!G18,AR24+AS24)),0)+IF(AND(Schulden!J19&lt;Schulden!J14,AV24&gt;0),MAX(0,AV24+AW24-MIN(Schulden!G19,AV24+AW24)),0)+IF(AND(Schulden!J20&lt;Schulden!J14,AZ24&gt;0),MAX(0,AZ24+BA24-MIN(Schulden!G20,AZ24+BA24)),0)+IF(AND(Schulden!J21&lt;Schulden!J14,BD24&gt;0),MAX(0,BD24+BE24-MIN(Schulden!G21,BD24+BE24)),0)+IF(AND(Schulden!J22&lt;Schulden!J14,BH24&gt;0),MAX(0,BH24+BI24-MIN(Schulden!G22,BH24+BI24)),0))),MAX(0,AB24+AC24-MIN(Schulden!G14,AB24+AC24)))+SUMIFS(Sonderzahlungen!$D$8:$D$67,Sonderzahlungen!$G$8:$G$67,$B24,Sonderzahlungen!$E$8:$E$67,"Gezielte Schuld",Sonderzahlungen!$F$8:$F$67,Schulden!B14)))</f>
        <v/>
      </c>
      <c r="AE24" s="24">
        <f>MAX(0,AB24+AC24-AD24)</f>
        <v/>
      </c>
      <c r="AF24" s="24">
        <f>AI23</f>
        <v/>
      </c>
      <c r="AG24" s="24">
        <f>IF(AF24&lt;=0,0,AF24*Schulden!F15/12)</f>
        <v/>
      </c>
      <c r="AH24" s="24">
        <f>IF(AF24&lt;=0,0,MIN(AF24+AG24,MIN(Schulden!G15,AF24+AG24)+MIN(MAX(0,Strategie!$C$9+SUMIFS(Sonderzahlungen!$D$8:$D$67,Sonderzahlungen!$G$8:$G$67,$B24,Sonderzahlungen!$E$8:$E$67,"Nach Strategie")-(IF(AND(Schulden!J8&lt;Schulden!J15,D24&gt;0),MAX(0,D24+E24-MIN(Schulden!G8,D24+E24)),0)+IF(AND(Schulden!J9&lt;Schulden!J15,H24&gt;0),MAX(0,H24+I24-MIN(Schulden!G9,H24+I24)),0)+IF(AND(Schulden!J10&lt;Schulden!J15,L24&gt;0),MAX(0,L24+M24-MIN(Schulden!G10,L24+M24)),0)+IF(AND(Schulden!J11&lt;Schulden!J15,P24&gt;0),MAX(0,P24+Q24-MIN(Schulden!G11,P24+Q24)),0)+IF(AND(Schulden!J12&lt;Schulden!J15,T24&gt;0),MAX(0,T24+U24-MIN(Schulden!G12,T24+U24)),0)+IF(AND(Schulden!J13&lt;Schulden!J15,X24&gt;0),MAX(0,X24+Y24-MIN(Schulden!G13,X24+Y24)),0)+IF(AND(Schulden!J14&lt;Schulden!J15,AB24&gt;0),MAX(0,AB24+AC24-MIN(Schulden!G14,AB24+AC24)),0)+IF(AND(Schulden!J15&lt;Schulden!J15,AF24&gt;0),MAX(0,AF24+AG24-MIN(Schulden!G15,AF24+AG24)),0)+IF(AND(Schulden!J16&lt;Schulden!J15,AJ24&gt;0),MAX(0,AJ24+AK24-MIN(Schulden!G16,AJ24+AK24)),0)+IF(AND(Schulden!J17&lt;Schulden!J15,AN24&gt;0),MAX(0,AN24+AO24-MIN(Schulden!G17,AN24+AO24)),0)+IF(AND(Schulden!J18&lt;Schulden!J15,AR24&gt;0),MAX(0,AR24+AS24-MIN(Schulden!G18,AR24+AS24)),0)+IF(AND(Schulden!J19&lt;Schulden!J15,AV24&gt;0),MAX(0,AV24+AW24-MIN(Schulden!G19,AV24+AW24)),0)+IF(AND(Schulden!J20&lt;Schulden!J15,AZ24&gt;0),MAX(0,AZ24+BA24-MIN(Schulden!G20,AZ24+BA24)),0)+IF(AND(Schulden!J21&lt;Schulden!J15,BD24&gt;0),MAX(0,BD24+BE24-MIN(Schulden!G21,BD24+BE24)),0)+IF(AND(Schulden!J22&lt;Schulden!J15,BH24&gt;0),MAX(0,BH24+BI24-MIN(Schulden!G22,BH24+BI24)),0))),MAX(0,AF24+AG24-MIN(Schulden!G15,AF24+AG24)))+SUMIFS(Sonderzahlungen!$D$8:$D$67,Sonderzahlungen!$G$8:$G$67,$B24,Sonderzahlungen!$E$8:$E$67,"Gezielte Schuld",Sonderzahlungen!$F$8:$F$67,Schulden!B15)))</f>
        <v/>
      </c>
      <c r="AI24" s="24">
        <f>MAX(0,AF24+AG24-AH24)</f>
        <v/>
      </c>
      <c r="AJ24" s="24">
        <f>AM23</f>
        <v/>
      </c>
      <c r="AK24" s="24">
        <f>IF(AJ24&lt;=0,0,AJ24*Schulden!F16/12)</f>
        <v/>
      </c>
      <c r="AL24" s="24">
        <f>IF(AJ24&lt;=0,0,MIN(AJ24+AK24,MIN(Schulden!G16,AJ24+AK24)+MIN(MAX(0,Strategie!$C$9+SUMIFS(Sonderzahlungen!$D$8:$D$67,Sonderzahlungen!$G$8:$G$67,$B24,Sonderzahlungen!$E$8:$E$67,"Nach Strategie")-(IF(AND(Schulden!J8&lt;Schulden!J16,D24&gt;0),MAX(0,D24+E24-MIN(Schulden!G8,D24+E24)),0)+IF(AND(Schulden!J9&lt;Schulden!J16,H24&gt;0),MAX(0,H24+I24-MIN(Schulden!G9,H24+I24)),0)+IF(AND(Schulden!J10&lt;Schulden!J16,L24&gt;0),MAX(0,L24+M24-MIN(Schulden!G10,L24+M24)),0)+IF(AND(Schulden!J11&lt;Schulden!J16,P24&gt;0),MAX(0,P24+Q24-MIN(Schulden!G11,P24+Q24)),0)+IF(AND(Schulden!J12&lt;Schulden!J16,T24&gt;0),MAX(0,T24+U24-MIN(Schulden!G12,T24+U24)),0)+IF(AND(Schulden!J13&lt;Schulden!J16,X24&gt;0),MAX(0,X24+Y24-MIN(Schulden!G13,X24+Y24)),0)+IF(AND(Schulden!J14&lt;Schulden!J16,AB24&gt;0),MAX(0,AB24+AC24-MIN(Schulden!G14,AB24+AC24)),0)+IF(AND(Schulden!J15&lt;Schulden!J16,AF24&gt;0),MAX(0,AF24+AG24-MIN(Schulden!G15,AF24+AG24)),0)+IF(AND(Schulden!J16&lt;Schulden!J16,AJ24&gt;0),MAX(0,AJ24+AK24-MIN(Schulden!G16,AJ24+AK24)),0)+IF(AND(Schulden!J17&lt;Schulden!J16,AN24&gt;0),MAX(0,AN24+AO24-MIN(Schulden!G17,AN24+AO24)),0)+IF(AND(Schulden!J18&lt;Schulden!J16,AR24&gt;0),MAX(0,AR24+AS24-MIN(Schulden!G18,AR24+AS24)),0)+IF(AND(Schulden!J19&lt;Schulden!J16,AV24&gt;0),MAX(0,AV24+AW24-MIN(Schulden!G19,AV24+AW24)),0)+IF(AND(Schulden!J20&lt;Schulden!J16,AZ24&gt;0),MAX(0,AZ24+BA24-MIN(Schulden!G20,AZ24+BA24)),0)+IF(AND(Schulden!J21&lt;Schulden!J16,BD24&gt;0),MAX(0,BD24+BE24-MIN(Schulden!G21,BD24+BE24)),0)+IF(AND(Schulden!J22&lt;Schulden!J16,BH24&gt;0),MAX(0,BH24+BI24-MIN(Schulden!G22,BH24+BI24)),0))),MAX(0,AJ24+AK24-MIN(Schulden!G16,AJ24+AK24)))+SUMIFS(Sonderzahlungen!$D$8:$D$67,Sonderzahlungen!$G$8:$G$67,$B24,Sonderzahlungen!$E$8:$E$67,"Gezielte Schuld",Sonderzahlungen!$F$8:$F$67,Schulden!B16)))</f>
        <v/>
      </c>
      <c r="AM24" s="24">
        <f>MAX(0,AJ24+AK24-AL24)</f>
        <v/>
      </c>
      <c r="AN24" s="24">
        <f>AQ23</f>
        <v/>
      </c>
      <c r="AO24" s="24">
        <f>IF(AN24&lt;=0,0,AN24*Schulden!F17/12)</f>
        <v/>
      </c>
      <c r="AP24" s="24">
        <f>IF(AN24&lt;=0,0,MIN(AN24+AO24,MIN(Schulden!G17,AN24+AO24)+MIN(MAX(0,Strategie!$C$9+SUMIFS(Sonderzahlungen!$D$8:$D$67,Sonderzahlungen!$G$8:$G$67,$B24,Sonderzahlungen!$E$8:$E$67,"Nach Strategie")-(IF(AND(Schulden!J8&lt;Schulden!J17,D24&gt;0),MAX(0,D24+E24-MIN(Schulden!G8,D24+E24)),0)+IF(AND(Schulden!J9&lt;Schulden!J17,H24&gt;0),MAX(0,H24+I24-MIN(Schulden!G9,H24+I24)),0)+IF(AND(Schulden!J10&lt;Schulden!J17,L24&gt;0),MAX(0,L24+M24-MIN(Schulden!G10,L24+M24)),0)+IF(AND(Schulden!J11&lt;Schulden!J17,P24&gt;0),MAX(0,P24+Q24-MIN(Schulden!G11,P24+Q24)),0)+IF(AND(Schulden!J12&lt;Schulden!J17,T24&gt;0),MAX(0,T24+U24-MIN(Schulden!G12,T24+U24)),0)+IF(AND(Schulden!J13&lt;Schulden!J17,X24&gt;0),MAX(0,X24+Y24-MIN(Schulden!G13,X24+Y24)),0)+IF(AND(Schulden!J14&lt;Schulden!J17,AB24&gt;0),MAX(0,AB24+AC24-MIN(Schulden!G14,AB24+AC24)),0)+IF(AND(Schulden!J15&lt;Schulden!J17,AF24&gt;0),MAX(0,AF24+AG24-MIN(Schulden!G15,AF24+AG24)),0)+IF(AND(Schulden!J16&lt;Schulden!J17,AJ24&gt;0),MAX(0,AJ24+AK24-MIN(Schulden!G16,AJ24+AK24)),0)+IF(AND(Schulden!J17&lt;Schulden!J17,AN24&gt;0),MAX(0,AN24+AO24-MIN(Schulden!G17,AN24+AO24)),0)+IF(AND(Schulden!J18&lt;Schulden!J17,AR24&gt;0),MAX(0,AR24+AS24-MIN(Schulden!G18,AR24+AS24)),0)+IF(AND(Schulden!J19&lt;Schulden!J17,AV24&gt;0),MAX(0,AV24+AW24-MIN(Schulden!G19,AV24+AW24)),0)+IF(AND(Schulden!J20&lt;Schulden!J17,AZ24&gt;0),MAX(0,AZ24+BA24-MIN(Schulden!G20,AZ24+BA24)),0)+IF(AND(Schulden!J21&lt;Schulden!J17,BD24&gt;0),MAX(0,BD24+BE24-MIN(Schulden!G21,BD24+BE24)),0)+IF(AND(Schulden!J22&lt;Schulden!J17,BH24&gt;0),MAX(0,BH24+BI24-MIN(Schulden!G22,BH24+BI24)),0))),MAX(0,AN24+AO24-MIN(Schulden!G17,AN24+AO24)))+SUMIFS(Sonderzahlungen!$D$8:$D$67,Sonderzahlungen!$G$8:$G$67,$B24,Sonderzahlungen!$E$8:$E$67,"Gezielte Schuld",Sonderzahlungen!$F$8:$F$67,Schulden!B17)))</f>
        <v/>
      </c>
      <c r="AQ24" s="24">
        <f>MAX(0,AN24+AO24-AP24)</f>
        <v/>
      </c>
      <c r="AR24" s="24">
        <f>AU23</f>
        <v/>
      </c>
      <c r="AS24" s="24">
        <f>IF(AR24&lt;=0,0,AR24*Schulden!F18/12)</f>
        <v/>
      </c>
      <c r="AT24" s="24">
        <f>IF(AR24&lt;=0,0,MIN(AR24+AS24,MIN(Schulden!G18,AR24+AS24)+MIN(MAX(0,Strategie!$C$9+SUMIFS(Sonderzahlungen!$D$8:$D$67,Sonderzahlungen!$G$8:$G$67,$B24,Sonderzahlungen!$E$8:$E$67,"Nach Strategie")-(IF(AND(Schulden!J8&lt;Schulden!J18,D24&gt;0),MAX(0,D24+E24-MIN(Schulden!G8,D24+E24)),0)+IF(AND(Schulden!J9&lt;Schulden!J18,H24&gt;0),MAX(0,H24+I24-MIN(Schulden!G9,H24+I24)),0)+IF(AND(Schulden!J10&lt;Schulden!J18,L24&gt;0),MAX(0,L24+M24-MIN(Schulden!G10,L24+M24)),0)+IF(AND(Schulden!J11&lt;Schulden!J18,P24&gt;0),MAX(0,P24+Q24-MIN(Schulden!G11,P24+Q24)),0)+IF(AND(Schulden!J12&lt;Schulden!J18,T24&gt;0),MAX(0,T24+U24-MIN(Schulden!G12,T24+U24)),0)+IF(AND(Schulden!J13&lt;Schulden!J18,X24&gt;0),MAX(0,X24+Y24-MIN(Schulden!G13,X24+Y24)),0)+IF(AND(Schulden!J14&lt;Schulden!J18,AB24&gt;0),MAX(0,AB24+AC24-MIN(Schulden!G14,AB24+AC24)),0)+IF(AND(Schulden!J15&lt;Schulden!J18,AF24&gt;0),MAX(0,AF24+AG24-MIN(Schulden!G15,AF24+AG24)),0)+IF(AND(Schulden!J16&lt;Schulden!J18,AJ24&gt;0),MAX(0,AJ24+AK24-MIN(Schulden!G16,AJ24+AK24)),0)+IF(AND(Schulden!J17&lt;Schulden!J18,AN24&gt;0),MAX(0,AN24+AO24-MIN(Schulden!G17,AN24+AO24)),0)+IF(AND(Schulden!J18&lt;Schulden!J18,AR24&gt;0),MAX(0,AR24+AS24-MIN(Schulden!G18,AR24+AS24)),0)+IF(AND(Schulden!J19&lt;Schulden!J18,AV24&gt;0),MAX(0,AV24+AW24-MIN(Schulden!G19,AV24+AW24)),0)+IF(AND(Schulden!J20&lt;Schulden!J18,AZ24&gt;0),MAX(0,AZ24+BA24-MIN(Schulden!G20,AZ24+BA24)),0)+IF(AND(Schulden!J21&lt;Schulden!J18,BD24&gt;0),MAX(0,BD24+BE24-MIN(Schulden!G21,BD24+BE24)),0)+IF(AND(Schulden!J22&lt;Schulden!J18,BH24&gt;0),MAX(0,BH24+BI24-MIN(Schulden!G22,BH24+BI24)),0))),MAX(0,AR24+AS24-MIN(Schulden!G18,AR24+AS24)))+SUMIFS(Sonderzahlungen!$D$8:$D$67,Sonderzahlungen!$G$8:$G$67,$B24,Sonderzahlungen!$E$8:$E$67,"Gezielte Schuld",Sonderzahlungen!$F$8:$F$67,Schulden!B18)))</f>
        <v/>
      </c>
      <c r="AU24" s="24">
        <f>MAX(0,AR24+AS24-AT24)</f>
        <v/>
      </c>
      <c r="AV24" s="24">
        <f>AY23</f>
        <v/>
      </c>
      <c r="AW24" s="24">
        <f>IF(AV24&lt;=0,0,AV24*Schulden!F19/12)</f>
        <v/>
      </c>
      <c r="AX24" s="24">
        <f>IF(AV24&lt;=0,0,MIN(AV24+AW24,MIN(Schulden!G19,AV24+AW24)+MIN(MAX(0,Strategie!$C$9+SUMIFS(Sonderzahlungen!$D$8:$D$67,Sonderzahlungen!$G$8:$G$67,$B24,Sonderzahlungen!$E$8:$E$67,"Nach Strategie")-(IF(AND(Schulden!J8&lt;Schulden!J19,D24&gt;0),MAX(0,D24+E24-MIN(Schulden!G8,D24+E24)),0)+IF(AND(Schulden!J9&lt;Schulden!J19,H24&gt;0),MAX(0,H24+I24-MIN(Schulden!G9,H24+I24)),0)+IF(AND(Schulden!J10&lt;Schulden!J19,L24&gt;0),MAX(0,L24+M24-MIN(Schulden!G10,L24+M24)),0)+IF(AND(Schulden!J11&lt;Schulden!J19,P24&gt;0),MAX(0,P24+Q24-MIN(Schulden!G11,P24+Q24)),0)+IF(AND(Schulden!J12&lt;Schulden!J19,T24&gt;0),MAX(0,T24+U24-MIN(Schulden!G12,T24+U24)),0)+IF(AND(Schulden!J13&lt;Schulden!J19,X24&gt;0),MAX(0,X24+Y24-MIN(Schulden!G13,X24+Y24)),0)+IF(AND(Schulden!J14&lt;Schulden!J19,AB24&gt;0),MAX(0,AB24+AC24-MIN(Schulden!G14,AB24+AC24)),0)+IF(AND(Schulden!J15&lt;Schulden!J19,AF24&gt;0),MAX(0,AF24+AG24-MIN(Schulden!G15,AF24+AG24)),0)+IF(AND(Schulden!J16&lt;Schulden!J19,AJ24&gt;0),MAX(0,AJ24+AK24-MIN(Schulden!G16,AJ24+AK24)),0)+IF(AND(Schulden!J17&lt;Schulden!J19,AN24&gt;0),MAX(0,AN24+AO24-MIN(Schulden!G17,AN24+AO24)),0)+IF(AND(Schulden!J18&lt;Schulden!J19,AR24&gt;0),MAX(0,AR24+AS24-MIN(Schulden!G18,AR24+AS24)),0)+IF(AND(Schulden!J19&lt;Schulden!J19,AV24&gt;0),MAX(0,AV24+AW24-MIN(Schulden!G19,AV24+AW24)),0)+IF(AND(Schulden!J20&lt;Schulden!J19,AZ24&gt;0),MAX(0,AZ24+BA24-MIN(Schulden!G20,AZ24+BA24)),0)+IF(AND(Schulden!J21&lt;Schulden!J19,BD24&gt;0),MAX(0,BD24+BE24-MIN(Schulden!G21,BD24+BE24)),0)+IF(AND(Schulden!J22&lt;Schulden!J19,BH24&gt;0),MAX(0,BH24+BI24-MIN(Schulden!G22,BH24+BI24)),0))),MAX(0,AV24+AW24-MIN(Schulden!G19,AV24+AW24)))+SUMIFS(Sonderzahlungen!$D$8:$D$67,Sonderzahlungen!$G$8:$G$67,$B24,Sonderzahlungen!$E$8:$E$67,"Gezielte Schuld",Sonderzahlungen!$F$8:$F$67,Schulden!B19)))</f>
        <v/>
      </c>
      <c r="AY24" s="24">
        <f>MAX(0,AV24+AW24-AX24)</f>
        <v/>
      </c>
      <c r="AZ24" s="24">
        <f>BC23</f>
        <v/>
      </c>
      <c r="BA24" s="24">
        <f>IF(AZ24&lt;=0,0,AZ24*Schulden!F20/12)</f>
        <v/>
      </c>
      <c r="BB24" s="24">
        <f>IF(AZ24&lt;=0,0,MIN(AZ24+BA24,MIN(Schulden!G20,AZ24+BA24)+MIN(MAX(0,Strategie!$C$9+SUMIFS(Sonderzahlungen!$D$8:$D$67,Sonderzahlungen!$G$8:$G$67,$B24,Sonderzahlungen!$E$8:$E$67,"Nach Strategie")-(IF(AND(Schulden!J8&lt;Schulden!J20,D24&gt;0),MAX(0,D24+E24-MIN(Schulden!G8,D24+E24)),0)+IF(AND(Schulden!J9&lt;Schulden!J20,H24&gt;0),MAX(0,H24+I24-MIN(Schulden!G9,H24+I24)),0)+IF(AND(Schulden!J10&lt;Schulden!J20,L24&gt;0),MAX(0,L24+M24-MIN(Schulden!G10,L24+M24)),0)+IF(AND(Schulden!J11&lt;Schulden!J20,P24&gt;0),MAX(0,P24+Q24-MIN(Schulden!G11,P24+Q24)),0)+IF(AND(Schulden!J12&lt;Schulden!J20,T24&gt;0),MAX(0,T24+U24-MIN(Schulden!G12,T24+U24)),0)+IF(AND(Schulden!J13&lt;Schulden!J20,X24&gt;0),MAX(0,X24+Y24-MIN(Schulden!G13,X24+Y24)),0)+IF(AND(Schulden!J14&lt;Schulden!J20,AB24&gt;0),MAX(0,AB24+AC24-MIN(Schulden!G14,AB24+AC24)),0)+IF(AND(Schulden!J15&lt;Schulden!J20,AF24&gt;0),MAX(0,AF24+AG24-MIN(Schulden!G15,AF24+AG24)),0)+IF(AND(Schulden!J16&lt;Schulden!J20,AJ24&gt;0),MAX(0,AJ24+AK24-MIN(Schulden!G16,AJ24+AK24)),0)+IF(AND(Schulden!J17&lt;Schulden!J20,AN24&gt;0),MAX(0,AN24+AO24-MIN(Schulden!G17,AN24+AO24)),0)+IF(AND(Schulden!J18&lt;Schulden!J20,AR24&gt;0),MAX(0,AR24+AS24-MIN(Schulden!G18,AR24+AS24)),0)+IF(AND(Schulden!J19&lt;Schulden!J20,AV24&gt;0),MAX(0,AV24+AW24-MIN(Schulden!G19,AV24+AW24)),0)+IF(AND(Schulden!J20&lt;Schulden!J20,AZ24&gt;0),MAX(0,AZ24+BA24-MIN(Schulden!G20,AZ24+BA24)),0)+IF(AND(Schulden!J21&lt;Schulden!J20,BD24&gt;0),MAX(0,BD24+BE24-MIN(Schulden!G21,BD24+BE24)),0)+IF(AND(Schulden!J22&lt;Schulden!J20,BH24&gt;0),MAX(0,BH24+BI24-MIN(Schulden!G22,BH24+BI24)),0))),MAX(0,AZ24+BA24-MIN(Schulden!G20,AZ24+BA24)))+SUMIFS(Sonderzahlungen!$D$8:$D$67,Sonderzahlungen!$G$8:$G$67,$B24,Sonderzahlungen!$E$8:$E$67,"Gezielte Schuld",Sonderzahlungen!$F$8:$F$67,Schulden!B20)))</f>
        <v/>
      </c>
      <c r="BC24" s="24">
        <f>MAX(0,AZ24+BA24-BB24)</f>
        <v/>
      </c>
      <c r="BD24" s="24">
        <f>BG23</f>
        <v/>
      </c>
      <c r="BE24" s="24">
        <f>IF(BD24&lt;=0,0,BD24*Schulden!F21/12)</f>
        <v/>
      </c>
      <c r="BF24" s="24">
        <f>IF(BD24&lt;=0,0,MIN(BD24+BE24,MIN(Schulden!G21,BD24+BE24)+MIN(MAX(0,Strategie!$C$9+SUMIFS(Sonderzahlungen!$D$8:$D$67,Sonderzahlungen!$G$8:$G$67,$B24,Sonderzahlungen!$E$8:$E$67,"Nach Strategie")-(IF(AND(Schulden!J8&lt;Schulden!J21,D24&gt;0),MAX(0,D24+E24-MIN(Schulden!G8,D24+E24)),0)+IF(AND(Schulden!J9&lt;Schulden!J21,H24&gt;0),MAX(0,H24+I24-MIN(Schulden!G9,H24+I24)),0)+IF(AND(Schulden!J10&lt;Schulden!J21,L24&gt;0),MAX(0,L24+M24-MIN(Schulden!G10,L24+M24)),0)+IF(AND(Schulden!J11&lt;Schulden!J21,P24&gt;0),MAX(0,P24+Q24-MIN(Schulden!G11,P24+Q24)),0)+IF(AND(Schulden!J12&lt;Schulden!J21,T24&gt;0),MAX(0,T24+U24-MIN(Schulden!G12,T24+U24)),0)+IF(AND(Schulden!J13&lt;Schulden!J21,X24&gt;0),MAX(0,X24+Y24-MIN(Schulden!G13,X24+Y24)),0)+IF(AND(Schulden!J14&lt;Schulden!J21,AB24&gt;0),MAX(0,AB24+AC24-MIN(Schulden!G14,AB24+AC24)),0)+IF(AND(Schulden!J15&lt;Schulden!J21,AF24&gt;0),MAX(0,AF24+AG24-MIN(Schulden!G15,AF24+AG24)),0)+IF(AND(Schulden!J16&lt;Schulden!J21,AJ24&gt;0),MAX(0,AJ24+AK24-MIN(Schulden!G16,AJ24+AK24)),0)+IF(AND(Schulden!J17&lt;Schulden!J21,AN24&gt;0),MAX(0,AN24+AO24-MIN(Schulden!G17,AN24+AO24)),0)+IF(AND(Schulden!J18&lt;Schulden!J21,AR24&gt;0),MAX(0,AR24+AS24-MIN(Schulden!G18,AR24+AS24)),0)+IF(AND(Schulden!J19&lt;Schulden!J21,AV24&gt;0),MAX(0,AV24+AW24-MIN(Schulden!G19,AV24+AW24)),0)+IF(AND(Schulden!J20&lt;Schulden!J21,AZ24&gt;0),MAX(0,AZ24+BA24-MIN(Schulden!G20,AZ24+BA24)),0)+IF(AND(Schulden!J21&lt;Schulden!J21,BD24&gt;0),MAX(0,BD24+BE24-MIN(Schulden!G21,BD24+BE24)),0)+IF(AND(Schulden!J22&lt;Schulden!J21,BH24&gt;0),MAX(0,BH24+BI24-MIN(Schulden!G22,BH24+BI24)),0))),MAX(0,BD24+BE24-MIN(Schulden!G21,BD24+BE24)))+SUMIFS(Sonderzahlungen!$D$8:$D$67,Sonderzahlungen!$G$8:$G$67,$B24,Sonderzahlungen!$E$8:$E$67,"Gezielte Schuld",Sonderzahlungen!$F$8:$F$67,Schulden!B21)))</f>
        <v/>
      </c>
      <c r="BG24" s="24">
        <f>MAX(0,BD24+BE24-BF24)</f>
        <v/>
      </c>
      <c r="BH24" s="24">
        <f>BK23</f>
        <v/>
      </c>
      <c r="BI24" s="24">
        <f>IF(BH24&lt;=0,0,BH24*Schulden!F22/12)</f>
        <v/>
      </c>
      <c r="BJ24" s="24">
        <f>IF(BH24&lt;=0,0,MIN(BH24+BI24,MIN(Schulden!G22,BH24+BI24)+MIN(MAX(0,Strategie!$C$9+SUMIFS(Sonderzahlungen!$D$8:$D$67,Sonderzahlungen!$G$8:$G$67,$B24,Sonderzahlungen!$E$8:$E$67,"Nach Strategie")-(IF(AND(Schulden!J8&lt;Schulden!J22,D24&gt;0),MAX(0,D24+E24-MIN(Schulden!G8,D24+E24)),0)+IF(AND(Schulden!J9&lt;Schulden!J22,H24&gt;0),MAX(0,H24+I24-MIN(Schulden!G9,H24+I24)),0)+IF(AND(Schulden!J10&lt;Schulden!J22,L24&gt;0),MAX(0,L24+M24-MIN(Schulden!G10,L24+M24)),0)+IF(AND(Schulden!J11&lt;Schulden!J22,P24&gt;0),MAX(0,P24+Q24-MIN(Schulden!G11,P24+Q24)),0)+IF(AND(Schulden!J12&lt;Schulden!J22,T24&gt;0),MAX(0,T24+U24-MIN(Schulden!G12,T24+U24)),0)+IF(AND(Schulden!J13&lt;Schulden!J22,X24&gt;0),MAX(0,X24+Y24-MIN(Schulden!G13,X24+Y24)),0)+IF(AND(Schulden!J14&lt;Schulden!J22,AB24&gt;0),MAX(0,AB24+AC24-MIN(Schulden!G14,AB24+AC24)),0)+IF(AND(Schulden!J15&lt;Schulden!J22,AF24&gt;0),MAX(0,AF24+AG24-MIN(Schulden!G15,AF24+AG24)),0)+IF(AND(Schulden!J16&lt;Schulden!J22,AJ24&gt;0),MAX(0,AJ24+AK24-MIN(Schulden!G16,AJ24+AK24)),0)+IF(AND(Schulden!J17&lt;Schulden!J22,AN24&gt;0),MAX(0,AN24+AO24-MIN(Schulden!G17,AN24+AO24)),0)+IF(AND(Schulden!J18&lt;Schulden!J22,AR24&gt;0),MAX(0,AR24+AS24-MIN(Schulden!G18,AR24+AS24)),0)+IF(AND(Schulden!J19&lt;Schulden!J22,AV24&gt;0),MAX(0,AV24+AW24-MIN(Schulden!G19,AV24+AW24)),0)+IF(AND(Schulden!J20&lt;Schulden!J22,AZ24&gt;0),MAX(0,AZ24+BA24-MIN(Schulden!G20,AZ24+BA24)),0)+IF(AND(Schulden!J21&lt;Schulden!J22,BD24&gt;0),MAX(0,BD24+BE24-MIN(Schulden!G21,BD24+BE24)),0)+IF(AND(Schulden!J22&lt;Schulden!J22,BH24&gt;0),MAX(0,BH24+BI24-MIN(Schulden!G22,BH24+BI24)),0))),MAX(0,BH24+BI24-MIN(Schulden!G22,BH24+BI24)))+SUMIFS(Sonderzahlungen!$D$8:$D$67,Sonderzahlungen!$G$8:$G$67,$B24,Sonderzahlungen!$E$8:$E$67,"Gezielte Schuld",Sonderzahlungen!$F$8:$F$67,Schulden!B22)))</f>
        <v/>
      </c>
      <c r="BK24" s="24">
        <f>MAX(0,BH24+BI24-BJ24)</f>
        <v/>
      </c>
    </row>
    <row r="25">
      <c r="B25" s="23">
        <f>EDATE(B24,1)</f>
        <v/>
      </c>
      <c r="C25" s="24">
        <f>SUMIFS(Sonderzahlungen!$D$8:$D$67,Sonderzahlungen!$G$8:$G$67,B25)</f>
        <v/>
      </c>
      <c r="D25" s="24">
        <f>G24</f>
        <v/>
      </c>
      <c r="E25" s="24">
        <f>IF(D25&lt;=0,0,D25*Schulden!F8/12)</f>
        <v/>
      </c>
      <c r="F25" s="24">
        <f>IF(D25&lt;=0,0,MIN(D25+E25,MIN(Schulden!G8,D25+E25)+MIN(MAX(0,Strategie!$C$9+SUMIFS(Sonderzahlungen!$D$8:$D$67,Sonderzahlungen!$G$8:$G$67,$B25,Sonderzahlungen!$E$8:$E$67,"Nach Strategie")-(IF(AND(Schulden!J8&lt;Schulden!J8,D25&gt;0),MAX(0,D25+E25-MIN(Schulden!G8,D25+E25)),0)+IF(AND(Schulden!J9&lt;Schulden!J8,H25&gt;0),MAX(0,H25+I25-MIN(Schulden!G9,H25+I25)),0)+IF(AND(Schulden!J10&lt;Schulden!J8,L25&gt;0),MAX(0,L25+M25-MIN(Schulden!G10,L25+M25)),0)+IF(AND(Schulden!J11&lt;Schulden!J8,P25&gt;0),MAX(0,P25+Q25-MIN(Schulden!G11,P25+Q25)),0)+IF(AND(Schulden!J12&lt;Schulden!J8,T25&gt;0),MAX(0,T25+U25-MIN(Schulden!G12,T25+U25)),0)+IF(AND(Schulden!J13&lt;Schulden!J8,X25&gt;0),MAX(0,X25+Y25-MIN(Schulden!G13,X25+Y25)),0)+IF(AND(Schulden!J14&lt;Schulden!J8,AB25&gt;0),MAX(0,AB25+AC25-MIN(Schulden!G14,AB25+AC25)),0)+IF(AND(Schulden!J15&lt;Schulden!J8,AF25&gt;0),MAX(0,AF25+AG25-MIN(Schulden!G15,AF25+AG25)),0)+IF(AND(Schulden!J16&lt;Schulden!J8,AJ25&gt;0),MAX(0,AJ25+AK25-MIN(Schulden!G16,AJ25+AK25)),0)+IF(AND(Schulden!J17&lt;Schulden!J8,AN25&gt;0),MAX(0,AN25+AO25-MIN(Schulden!G17,AN25+AO25)),0)+IF(AND(Schulden!J18&lt;Schulden!J8,AR25&gt;0),MAX(0,AR25+AS25-MIN(Schulden!G18,AR25+AS25)),0)+IF(AND(Schulden!J19&lt;Schulden!J8,AV25&gt;0),MAX(0,AV25+AW25-MIN(Schulden!G19,AV25+AW25)),0)+IF(AND(Schulden!J20&lt;Schulden!J8,AZ25&gt;0),MAX(0,AZ25+BA25-MIN(Schulden!G20,AZ25+BA25)),0)+IF(AND(Schulden!J21&lt;Schulden!J8,BD25&gt;0),MAX(0,BD25+BE25-MIN(Schulden!G21,BD25+BE25)),0)+IF(AND(Schulden!J22&lt;Schulden!J8,BH25&gt;0),MAX(0,BH25+BI25-MIN(Schulden!G22,BH25+BI25)),0))),MAX(0,D25+E25-MIN(Schulden!G8,D25+E25)))+SUMIFS(Sonderzahlungen!$D$8:$D$67,Sonderzahlungen!$G$8:$G$67,$B25,Sonderzahlungen!$E$8:$E$67,"Gezielte Schuld",Sonderzahlungen!$F$8:$F$67,Schulden!B8)))</f>
        <v/>
      </c>
      <c r="G25" s="24">
        <f>MAX(0,D25+E25-F25)</f>
        <v/>
      </c>
      <c r="H25" s="24">
        <f>K24</f>
        <v/>
      </c>
      <c r="I25" s="24">
        <f>IF(H25&lt;=0,0,H25*Schulden!F9/12)</f>
        <v/>
      </c>
      <c r="J25" s="24">
        <f>IF(H25&lt;=0,0,MIN(H25+I25,MIN(Schulden!G9,H25+I25)+MIN(MAX(0,Strategie!$C$9+SUMIFS(Sonderzahlungen!$D$8:$D$67,Sonderzahlungen!$G$8:$G$67,$B25,Sonderzahlungen!$E$8:$E$67,"Nach Strategie")-(IF(AND(Schulden!J8&lt;Schulden!J9,D25&gt;0),MAX(0,D25+E25-MIN(Schulden!G8,D25+E25)),0)+IF(AND(Schulden!J9&lt;Schulden!J9,H25&gt;0),MAX(0,H25+I25-MIN(Schulden!G9,H25+I25)),0)+IF(AND(Schulden!J10&lt;Schulden!J9,L25&gt;0),MAX(0,L25+M25-MIN(Schulden!G10,L25+M25)),0)+IF(AND(Schulden!J11&lt;Schulden!J9,P25&gt;0),MAX(0,P25+Q25-MIN(Schulden!G11,P25+Q25)),0)+IF(AND(Schulden!J12&lt;Schulden!J9,T25&gt;0),MAX(0,T25+U25-MIN(Schulden!G12,T25+U25)),0)+IF(AND(Schulden!J13&lt;Schulden!J9,X25&gt;0),MAX(0,X25+Y25-MIN(Schulden!G13,X25+Y25)),0)+IF(AND(Schulden!J14&lt;Schulden!J9,AB25&gt;0),MAX(0,AB25+AC25-MIN(Schulden!G14,AB25+AC25)),0)+IF(AND(Schulden!J15&lt;Schulden!J9,AF25&gt;0),MAX(0,AF25+AG25-MIN(Schulden!G15,AF25+AG25)),0)+IF(AND(Schulden!J16&lt;Schulden!J9,AJ25&gt;0),MAX(0,AJ25+AK25-MIN(Schulden!G16,AJ25+AK25)),0)+IF(AND(Schulden!J17&lt;Schulden!J9,AN25&gt;0),MAX(0,AN25+AO25-MIN(Schulden!G17,AN25+AO25)),0)+IF(AND(Schulden!J18&lt;Schulden!J9,AR25&gt;0),MAX(0,AR25+AS25-MIN(Schulden!G18,AR25+AS25)),0)+IF(AND(Schulden!J19&lt;Schulden!J9,AV25&gt;0),MAX(0,AV25+AW25-MIN(Schulden!G19,AV25+AW25)),0)+IF(AND(Schulden!J20&lt;Schulden!J9,AZ25&gt;0),MAX(0,AZ25+BA25-MIN(Schulden!G20,AZ25+BA25)),0)+IF(AND(Schulden!J21&lt;Schulden!J9,BD25&gt;0),MAX(0,BD25+BE25-MIN(Schulden!G21,BD25+BE25)),0)+IF(AND(Schulden!J22&lt;Schulden!J9,BH25&gt;0),MAX(0,BH25+BI25-MIN(Schulden!G22,BH25+BI25)),0))),MAX(0,H25+I25-MIN(Schulden!G9,H25+I25)))+SUMIFS(Sonderzahlungen!$D$8:$D$67,Sonderzahlungen!$G$8:$G$67,$B25,Sonderzahlungen!$E$8:$E$67,"Gezielte Schuld",Sonderzahlungen!$F$8:$F$67,Schulden!B9)))</f>
        <v/>
      </c>
      <c r="K25" s="24">
        <f>MAX(0,H25+I25-J25)</f>
        <v/>
      </c>
      <c r="L25" s="24">
        <f>O24</f>
        <v/>
      </c>
      <c r="M25" s="24">
        <f>IF(L25&lt;=0,0,L25*Schulden!F10/12)</f>
        <v/>
      </c>
      <c r="N25" s="24">
        <f>IF(L25&lt;=0,0,MIN(L25+M25,MIN(Schulden!G10,L25+M25)+MIN(MAX(0,Strategie!$C$9+SUMIFS(Sonderzahlungen!$D$8:$D$67,Sonderzahlungen!$G$8:$G$67,$B25,Sonderzahlungen!$E$8:$E$67,"Nach Strategie")-(IF(AND(Schulden!J8&lt;Schulden!J10,D25&gt;0),MAX(0,D25+E25-MIN(Schulden!G8,D25+E25)),0)+IF(AND(Schulden!J9&lt;Schulden!J10,H25&gt;0),MAX(0,H25+I25-MIN(Schulden!G9,H25+I25)),0)+IF(AND(Schulden!J10&lt;Schulden!J10,L25&gt;0),MAX(0,L25+M25-MIN(Schulden!G10,L25+M25)),0)+IF(AND(Schulden!J11&lt;Schulden!J10,P25&gt;0),MAX(0,P25+Q25-MIN(Schulden!G11,P25+Q25)),0)+IF(AND(Schulden!J12&lt;Schulden!J10,T25&gt;0),MAX(0,T25+U25-MIN(Schulden!G12,T25+U25)),0)+IF(AND(Schulden!J13&lt;Schulden!J10,X25&gt;0),MAX(0,X25+Y25-MIN(Schulden!G13,X25+Y25)),0)+IF(AND(Schulden!J14&lt;Schulden!J10,AB25&gt;0),MAX(0,AB25+AC25-MIN(Schulden!G14,AB25+AC25)),0)+IF(AND(Schulden!J15&lt;Schulden!J10,AF25&gt;0),MAX(0,AF25+AG25-MIN(Schulden!G15,AF25+AG25)),0)+IF(AND(Schulden!J16&lt;Schulden!J10,AJ25&gt;0),MAX(0,AJ25+AK25-MIN(Schulden!G16,AJ25+AK25)),0)+IF(AND(Schulden!J17&lt;Schulden!J10,AN25&gt;0),MAX(0,AN25+AO25-MIN(Schulden!G17,AN25+AO25)),0)+IF(AND(Schulden!J18&lt;Schulden!J10,AR25&gt;0),MAX(0,AR25+AS25-MIN(Schulden!G18,AR25+AS25)),0)+IF(AND(Schulden!J19&lt;Schulden!J10,AV25&gt;0),MAX(0,AV25+AW25-MIN(Schulden!G19,AV25+AW25)),0)+IF(AND(Schulden!J20&lt;Schulden!J10,AZ25&gt;0),MAX(0,AZ25+BA25-MIN(Schulden!G20,AZ25+BA25)),0)+IF(AND(Schulden!J21&lt;Schulden!J10,BD25&gt;0),MAX(0,BD25+BE25-MIN(Schulden!G21,BD25+BE25)),0)+IF(AND(Schulden!J22&lt;Schulden!J10,BH25&gt;0),MAX(0,BH25+BI25-MIN(Schulden!G22,BH25+BI25)),0))),MAX(0,L25+M25-MIN(Schulden!G10,L25+M25)))+SUMIFS(Sonderzahlungen!$D$8:$D$67,Sonderzahlungen!$G$8:$G$67,$B25,Sonderzahlungen!$E$8:$E$67,"Gezielte Schuld",Sonderzahlungen!$F$8:$F$67,Schulden!B10)))</f>
        <v/>
      </c>
      <c r="O25" s="24">
        <f>MAX(0,L25+M25-N25)</f>
        <v/>
      </c>
      <c r="P25" s="24">
        <f>S24</f>
        <v/>
      </c>
      <c r="Q25" s="24">
        <f>IF(P25&lt;=0,0,P25*Schulden!F11/12)</f>
        <v/>
      </c>
      <c r="R25" s="24">
        <f>IF(P25&lt;=0,0,MIN(P25+Q25,MIN(Schulden!G11,P25+Q25)+MIN(MAX(0,Strategie!$C$9+SUMIFS(Sonderzahlungen!$D$8:$D$67,Sonderzahlungen!$G$8:$G$67,$B25,Sonderzahlungen!$E$8:$E$67,"Nach Strategie")-(IF(AND(Schulden!J8&lt;Schulden!J11,D25&gt;0),MAX(0,D25+E25-MIN(Schulden!G8,D25+E25)),0)+IF(AND(Schulden!J9&lt;Schulden!J11,H25&gt;0),MAX(0,H25+I25-MIN(Schulden!G9,H25+I25)),0)+IF(AND(Schulden!J10&lt;Schulden!J11,L25&gt;0),MAX(0,L25+M25-MIN(Schulden!G10,L25+M25)),0)+IF(AND(Schulden!J11&lt;Schulden!J11,P25&gt;0),MAX(0,P25+Q25-MIN(Schulden!G11,P25+Q25)),0)+IF(AND(Schulden!J12&lt;Schulden!J11,T25&gt;0),MAX(0,T25+U25-MIN(Schulden!G12,T25+U25)),0)+IF(AND(Schulden!J13&lt;Schulden!J11,X25&gt;0),MAX(0,X25+Y25-MIN(Schulden!G13,X25+Y25)),0)+IF(AND(Schulden!J14&lt;Schulden!J11,AB25&gt;0),MAX(0,AB25+AC25-MIN(Schulden!G14,AB25+AC25)),0)+IF(AND(Schulden!J15&lt;Schulden!J11,AF25&gt;0),MAX(0,AF25+AG25-MIN(Schulden!G15,AF25+AG25)),0)+IF(AND(Schulden!J16&lt;Schulden!J11,AJ25&gt;0),MAX(0,AJ25+AK25-MIN(Schulden!G16,AJ25+AK25)),0)+IF(AND(Schulden!J17&lt;Schulden!J11,AN25&gt;0),MAX(0,AN25+AO25-MIN(Schulden!G17,AN25+AO25)),0)+IF(AND(Schulden!J18&lt;Schulden!J11,AR25&gt;0),MAX(0,AR25+AS25-MIN(Schulden!G18,AR25+AS25)),0)+IF(AND(Schulden!J19&lt;Schulden!J11,AV25&gt;0),MAX(0,AV25+AW25-MIN(Schulden!G19,AV25+AW25)),0)+IF(AND(Schulden!J20&lt;Schulden!J11,AZ25&gt;0),MAX(0,AZ25+BA25-MIN(Schulden!G20,AZ25+BA25)),0)+IF(AND(Schulden!J21&lt;Schulden!J11,BD25&gt;0),MAX(0,BD25+BE25-MIN(Schulden!G21,BD25+BE25)),0)+IF(AND(Schulden!J22&lt;Schulden!J11,BH25&gt;0),MAX(0,BH25+BI25-MIN(Schulden!G22,BH25+BI25)),0))),MAX(0,P25+Q25-MIN(Schulden!G11,P25+Q25)))+SUMIFS(Sonderzahlungen!$D$8:$D$67,Sonderzahlungen!$G$8:$G$67,$B25,Sonderzahlungen!$E$8:$E$67,"Gezielte Schuld",Sonderzahlungen!$F$8:$F$67,Schulden!B11)))</f>
        <v/>
      </c>
      <c r="S25" s="24">
        <f>MAX(0,P25+Q25-R25)</f>
        <v/>
      </c>
      <c r="T25" s="24">
        <f>W24</f>
        <v/>
      </c>
      <c r="U25" s="24">
        <f>IF(T25&lt;=0,0,T25*Schulden!F12/12)</f>
        <v/>
      </c>
      <c r="V25" s="24">
        <f>IF(T25&lt;=0,0,MIN(T25+U25,MIN(Schulden!G12,T25+U25)+MIN(MAX(0,Strategie!$C$9+SUMIFS(Sonderzahlungen!$D$8:$D$67,Sonderzahlungen!$G$8:$G$67,$B25,Sonderzahlungen!$E$8:$E$67,"Nach Strategie")-(IF(AND(Schulden!J8&lt;Schulden!J12,D25&gt;0),MAX(0,D25+E25-MIN(Schulden!G8,D25+E25)),0)+IF(AND(Schulden!J9&lt;Schulden!J12,H25&gt;0),MAX(0,H25+I25-MIN(Schulden!G9,H25+I25)),0)+IF(AND(Schulden!J10&lt;Schulden!J12,L25&gt;0),MAX(0,L25+M25-MIN(Schulden!G10,L25+M25)),0)+IF(AND(Schulden!J11&lt;Schulden!J12,P25&gt;0),MAX(0,P25+Q25-MIN(Schulden!G11,P25+Q25)),0)+IF(AND(Schulden!J12&lt;Schulden!J12,T25&gt;0),MAX(0,T25+U25-MIN(Schulden!G12,T25+U25)),0)+IF(AND(Schulden!J13&lt;Schulden!J12,X25&gt;0),MAX(0,X25+Y25-MIN(Schulden!G13,X25+Y25)),0)+IF(AND(Schulden!J14&lt;Schulden!J12,AB25&gt;0),MAX(0,AB25+AC25-MIN(Schulden!G14,AB25+AC25)),0)+IF(AND(Schulden!J15&lt;Schulden!J12,AF25&gt;0),MAX(0,AF25+AG25-MIN(Schulden!G15,AF25+AG25)),0)+IF(AND(Schulden!J16&lt;Schulden!J12,AJ25&gt;0),MAX(0,AJ25+AK25-MIN(Schulden!G16,AJ25+AK25)),0)+IF(AND(Schulden!J17&lt;Schulden!J12,AN25&gt;0),MAX(0,AN25+AO25-MIN(Schulden!G17,AN25+AO25)),0)+IF(AND(Schulden!J18&lt;Schulden!J12,AR25&gt;0),MAX(0,AR25+AS25-MIN(Schulden!G18,AR25+AS25)),0)+IF(AND(Schulden!J19&lt;Schulden!J12,AV25&gt;0),MAX(0,AV25+AW25-MIN(Schulden!G19,AV25+AW25)),0)+IF(AND(Schulden!J20&lt;Schulden!J12,AZ25&gt;0),MAX(0,AZ25+BA25-MIN(Schulden!G20,AZ25+BA25)),0)+IF(AND(Schulden!J21&lt;Schulden!J12,BD25&gt;0),MAX(0,BD25+BE25-MIN(Schulden!G21,BD25+BE25)),0)+IF(AND(Schulden!J22&lt;Schulden!J12,BH25&gt;0),MAX(0,BH25+BI25-MIN(Schulden!G22,BH25+BI25)),0))),MAX(0,T25+U25-MIN(Schulden!G12,T25+U25)))+SUMIFS(Sonderzahlungen!$D$8:$D$67,Sonderzahlungen!$G$8:$G$67,$B25,Sonderzahlungen!$E$8:$E$67,"Gezielte Schuld",Sonderzahlungen!$F$8:$F$67,Schulden!B12)))</f>
        <v/>
      </c>
      <c r="W25" s="24">
        <f>MAX(0,T25+U25-V25)</f>
        <v/>
      </c>
      <c r="X25" s="24">
        <f>AA24</f>
        <v/>
      </c>
      <c r="Y25" s="24">
        <f>IF(X25&lt;=0,0,X25*Schulden!F13/12)</f>
        <v/>
      </c>
      <c r="Z25" s="24">
        <f>IF(X25&lt;=0,0,MIN(X25+Y25,MIN(Schulden!G13,X25+Y25)+MIN(MAX(0,Strategie!$C$9+SUMIFS(Sonderzahlungen!$D$8:$D$67,Sonderzahlungen!$G$8:$G$67,$B25,Sonderzahlungen!$E$8:$E$67,"Nach Strategie")-(IF(AND(Schulden!J8&lt;Schulden!J13,D25&gt;0),MAX(0,D25+E25-MIN(Schulden!G8,D25+E25)),0)+IF(AND(Schulden!J9&lt;Schulden!J13,H25&gt;0),MAX(0,H25+I25-MIN(Schulden!G9,H25+I25)),0)+IF(AND(Schulden!J10&lt;Schulden!J13,L25&gt;0),MAX(0,L25+M25-MIN(Schulden!G10,L25+M25)),0)+IF(AND(Schulden!J11&lt;Schulden!J13,P25&gt;0),MAX(0,P25+Q25-MIN(Schulden!G11,P25+Q25)),0)+IF(AND(Schulden!J12&lt;Schulden!J13,T25&gt;0),MAX(0,T25+U25-MIN(Schulden!G12,T25+U25)),0)+IF(AND(Schulden!J13&lt;Schulden!J13,X25&gt;0),MAX(0,X25+Y25-MIN(Schulden!G13,X25+Y25)),0)+IF(AND(Schulden!J14&lt;Schulden!J13,AB25&gt;0),MAX(0,AB25+AC25-MIN(Schulden!G14,AB25+AC25)),0)+IF(AND(Schulden!J15&lt;Schulden!J13,AF25&gt;0),MAX(0,AF25+AG25-MIN(Schulden!G15,AF25+AG25)),0)+IF(AND(Schulden!J16&lt;Schulden!J13,AJ25&gt;0),MAX(0,AJ25+AK25-MIN(Schulden!G16,AJ25+AK25)),0)+IF(AND(Schulden!J17&lt;Schulden!J13,AN25&gt;0),MAX(0,AN25+AO25-MIN(Schulden!G17,AN25+AO25)),0)+IF(AND(Schulden!J18&lt;Schulden!J13,AR25&gt;0),MAX(0,AR25+AS25-MIN(Schulden!G18,AR25+AS25)),0)+IF(AND(Schulden!J19&lt;Schulden!J13,AV25&gt;0),MAX(0,AV25+AW25-MIN(Schulden!G19,AV25+AW25)),0)+IF(AND(Schulden!J20&lt;Schulden!J13,AZ25&gt;0),MAX(0,AZ25+BA25-MIN(Schulden!G20,AZ25+BA25)),0)+IF(AND(Schulden!J21&lt;Schulden!J13,BD25&gt;0),MAX(0,BD25+BE25-MIN(Schulden!G21,BD25+BE25)),0)+IF(AND(Schulden!J22&lt;Schulden!J13,BH25&gt;0),MAX(0,BH25+BI25-MIN(Schulden!G22,BH25+BI25)),0))),MAX(0,X25+Y25-MIN(Schulden!G13,X25+Y25)))+SUMIFS(Sonderzahlungen!$D$8:$D$67,Sonderzahlungen!$G$8:$G$67,$B25,Sonderzahlungen!$E$8:$E$67,"Gezielte Schuld",Sonderzahlungen!$F$8:$F$67,Schulden!B13)))</f>
        <v/>
      </c>
      <c r="AA25" s="24">
        <f>MAX(0,X25+Y25-Z25)</f>
        <v/>
      </c>
      <c r="AB25" s="24">
        <f>AE24</f>
        <v/>
      </c>
      <c r="AC25" s="24">
        <f>IF(AB25&lt;=0,0,AB25*Schulden!F14/12)</f>
        <v/>
      </c>
      <c r="AD25" s="24">
        <f>IF(AB25&lt;=0,0,MIN(AB25+AC25,MIN(Schulden!G14,AB25+AC25)+MIN(MAX(0,Strategie!$C$9+SUMIFS(Sonderzahlungen!$D$8:$D$67,Sonderzahlungen!$G$8:$G$67,$B25,Sonderzahlungen!$E$8:$E$67,"Nach Strategie")-(IF(AND(Schulden!J8&lt;Schulden!J14,D25&gt;0),MAX(0,D25+E25-MIN(Schulden!G8,D25+E25)),0)+IF(AND(Schulden!J9&lt;Schulden!J14,H25&gt;0),MAX(0,H25+I25-MIN(Schulden!G9,H25+I25)),0)+IF(AND(Schulden!J10&lt;Schulden!J14,L25&gt;0),MAX(0,L25+M25-MIN(Schulden!G10,L25+M25)),0)+IF(AND(Schulden!J11&lt;Schulden!J14,P25&gt;0),MAX(0,P25+Q25-MIN(Schulden!G11,P25+Q25)),0)+IF(AND(Schulden!J12&lt;Schulden!J14,T25&gt;0),MAX(0,T25+U25-MIN(Schulden!G12,T25+U25)),0)+IF(AND(Schulden!J13&lt;Schulden!J14,X25&gt;0),MAX(0,X25+Y25-MIN(Schulden!G13,X25+Y25)),0)+IF(AND(Schulden!J14&lt;Schulden!J14,AB25&gt;0),MAX(0,AB25+AC25-MIN(Schulden!G14,AB25+AC25)),0)+IF(AND(Schulden!J15&lt;Schulden!J14,AF25&gt;0),MAX(0,AF25+AG25-MIN(Schulden!G15,AF25+AG25)),0)+IF(AND(Schulden!J16&lt;Schulden!J14,AJ25&gt;0),MAX(0,AJ25+AK25-MIN(Schulden!G16,AJ25+AK25)),0)+IF(AND(Schulden!J17&lt;Schulden!J14,AN25&gt;0),MAX(0,AN25+AO25-MIN(Schulden!G17,AN25+AO25)),0)+IF(AND(Schulden!J18&lt;Schulden!J14,AR25&gt;0),MAX(0,AR25+AS25-MIN(Schulden!G18,AR25+AS25)),0)+IF(AND(Schulden!J19&lt;Schulden!J14,AV25&gt;0),MAX(0,AV25+AW25-MIN(Schulden!G19,AV25+AW25)),0)+IF(AND(Schulden!J20&lt;Schulden!J14,AZ25&gt;0),MAX(0,AZ25+BA25-MIN(Schulden!G20,AZ25+BA25)),0)+IF(AND(Schulden!J21&lt;Schulden!J14,BD25&gt;0),MAX(0,BD25+BE25-MIN(Schulden!G21,BD25+BE25)),0)+IF(AND(Schulden!J22&lt;Schulden!J14,BH25&gt;0),MAX(0,BH25+BI25-MIN(Schulden!G22,BH25+BI25)),0))),MAX(0,AB25+AC25-MIN(Schulden!G14,AB25+AC25)))+SUMIFS(Sonderzahlungen!$D$8:$D$67,Sonderzahlungen!$G$8:$G$67,$B25,Sonderzahlungen!$E$8:$E$67,"Gezielte Schuld",Sonderzahlungen!$F$8:$F$67,Schulden!B14)))</f>
        <v/>
      </c>
      <c r="AE25" s="24">
        <f>MAX(0,AB25+AC25-AD25)</f>
        <v/>
      </c>
      <c r="AF25" s="24">
        <f>AI24</f>
        <v/>
      </c>
      <c r="AG25" s="24">
        <f>IF(AF25&lt;=0,0,AF25*Schulden!F15/12)</f>
        <v/>
      </c>
      <c r="AH25" s="24">
        <f>IF(AF25&lt;=0,0,MIN(AF25+AG25,MIN(Schulden!G15,AF25+AG25)+MIN(MAX(0,Strategie!$C$9+SUMIFS(Sonderzahlungen!$D$8:$D$67,Sonderzahlungen!$G$8:$G$67,$B25,Sonderzahlungen!$E$8:$E$67,"Nach Strategie")-(IF(AND(Schulden!J8&lt;Schulden!J15,D25&gt;0),MAX(0,D25+E25-MIN(Schulden!G8,D25+E25)),0)+IF(AND(Schulden!J9&lt;Schulden!J15,H25&gt;0),MAX(0,H25+I25-MIN(Schulden!G9,H25+I25)),0)+IF(AND(Schulden!J10&lt;Schulden!J15,L25&gt;0),MAX(0,L25+M25-MIN(Schulden!G10,L25+M25)),0)+IF(AND(Schulden!J11&lt;Schulden!J15,P25&gt;0),MAX(0,P25+Q25-MIN(Schulden!G11,P25+Q25)),0)+IF(AND(Schulden!J12&lt;Schulden!J15,T25&gt;0),MAX(0,T25+U25-MIN(Schulden!G12,T25+U25)),0)+IF(AND(Schulden!J13&lt;Schulden!J15,X25&gt;0),MAX(0,X25+Y25-MIN(Schulden!G13,X25+Y25)),0)+IF(AND(Schulden!J14&lt;Schulden!J15,AB25&gt;0),MAX(0,AB25+AC25-MIN(Schulden!G14,AB25+AC25)),0)+IF(AND(Schulden!J15&lt;Schulden!J15,AF25&gt;0),MAX(0,AF25+AG25-MIN(Schulden!G15,AF25+AG25)),0)+IF(AND(Schulden!J16&lt;Schulden!J15,AJ25&gt;0),MAX(0,AJ25+AK25-MIN(Schulden!G16,AJ25+AK25)),0)+IF(AND(Schulden!J17&lt;Schulden!J15,AN25&gt;0),MAX(0,AN25+AO25-MIN(Schulden!G17,AN25+AO25)),0)+IF(AND(Schulden!J18&lt;Schulden!J15,AR25&gt;0),MAX(0,AR25+AS25-MIN(Schulden!G18,AR25+AS25)),0)+IF(AND(Schulden!J19&lt;Schulden!J15,AV25&gt;0),MAX(0,AV25+AW25-MIN(Schulden!G19,AV25+AW25)),0)+IF(AND(Schulden!J20&lt;Schulden!J15,AZ25&gt;0),MAX(0,AZ25+BA25-MIN(Schulden!G20,AZ25+BA25)),0)+IF(AND(Schulden!J21&lt;Schulden!J15,BD25&gt;0),MAX(0,BD25+BE25-MIN(Schulden!G21,BD25+BE25)),0)+IF(AND(Schulden!J22&lt;Schulden!J15,BH25&gt;0),MAX(0,BH25+BI25-MIN(Schulden!G22,BH25+BI25)),0))),MAX(0,AF25+AG25-MIN(Schulden!G15,AF25+AG25)))+SUMIFS(Sonderzahlungen!$D$8:$D$67,Sonderzahlungen!$G$8:$G$67,$B25,Sonderzahlungen!$E$8:$E$67,"Gezielte Schuld",Sonderzahlungen!$F$8:$F$67,Schulden!B15)))</f>
        <v/>
      </c>
      <c r="AI25" s="24">
        <f>MAX(0,AF25+AG25-AH25)</f>
        <v/>
      </c>
      <c r="AJ25" s="24">
        <f>AM24</f>
        <v/>
      </c>
      <c r="AK25" s="24">
        <f>IF(AJ25&lt;=0,0,AJ25*Schulden!F16/12)</f>
        <v/>
      </c>
      <c r="AL25" s="24">
        <f>IF(AJ25&lt;=0,0,MIN(AJ25+AK25,MIN(Schulden!G16,AJ25+AK25)+MIN(MAX(0,Strategie!$C$9+SUMIFS(Sonderzahlungen!$D$8:$D$67,Sonderzahlungen!$G$8:$G$67,$B25,Sonderzahlungen!$E$8:$E$67,"Nach Strategie")-(IF(AND(Schulden!J8&lt;Schulden!J16,D25&gt;0),MAX(0,D25+E25-MIN(Schulden!G8,D25+E25)),0)+IF(AND(Schulden!J9&lt;Schulden!J16,H25&gt;0),MAX(0,H25+I25-MIN(Schulden!G9,H25+I25)),0)+IF(AND(Schulden!J10&lt;Schulden!J16,L25&gt;0),MAX(0,L25+M25-MIN(Schulden!G10,L25+M25)),0)+IF(AND(Schulden!J11&lt;Schulden!J16,P25&gt;0),MAX(0,P25+Q25-MIN(Schulden!G11,P25+Q25)),0)+IF(AND(Schulden!J12&lt;Schulden!J16,T25&gt;0),MAX(0,T25+U25-MIN(Schulden!G12,T25+U25)),0)+IF(AND(Schulden!J13&lt;Schulden!J16,X25&gt;0),MAX(0,X25+Y25-MIN(Schulden!G13,X25+Y25)),0)+IF(AND(Schulden!J14&lt;Schulden!J16,AB25&gt;0),MAX(0,AB25+AC25-MIN(Schulden!G14,AB25+AC25)),0)+IF(AND(Schulden!J15&lt;Schulden!J16,AF25&gt;0),MAX(0,AF25+AG25-MIN(Schulden!G15,AF25+AG25)),0)+IF(AND(Schulden!J16&lt;Schulden!J16,AJ25&gt;0),MAX(0,AJ25+AK25-MIN(Schulden!G16,AJ25+AK25)),0)+IF(AND(Schulden!J17&lt;Schulden!J16,AN25&gt;0),MAX(0,AN25+AO25-MIN(Schulden!G17,AN25+AO25)),0)+IF(AND(Schulden!J18&lt;Schulden!J16,AR25&gt;0),MAX(0,AR25+AS25-MIN(Schulden!G18,AR25+AS25)),0)+IF(AND(Schulden!J19&lt;Schulden!J16,AV25&gt;0),MAX(0,AV25+AW25-MIN(Schulden!G19,AV25+AW25)),0)+IF(AND(Schulden!J20&lt;Schulden!J16,AZ25&gt;0),MAX(0,AZ25+BA25-MIN(Schulden!G20,AZ25+BA25)),0)+IF(AND(Schulden!J21&lt;Schulden!J16,BD25&gt;0),MAX(0,BD25+BE25-MIN(Schulden!G21,BD25+BE25)),0)+IF(AND(Schulden!J22&lt;Schulden!J16,BH25&gt;0),MAX(0,BH25+BI25-MIN(Schulden!G22,BH25+BI25)),0))),MAX(0,AJ25+AK25-MIN(Schulden!G16,AJ25+AK25)))+SUMIFS(Sonderzahlungen!$D$8:$D$67,Sonderzahlungen!$G$8:$G$67,$B25,Sonderzahlungen!$E$8:$E$67,"Gezielte Schuld",Sonderzahlungen!$F$8:$F$67,Schulden!B16)))</f>
        <v/>
      </c>
      <c r="AM25" s="24">
        <f>MAX(0,AJ25+AK25-AL25)</f>
        <v/>
      </c>
      <c r="AN25" s="24">
        <f>AQ24</f>
        <v/>
      </c>
      <c r="AO25" s="24">
        <f>IF(AN25&lt;=0,0,AN25*Schulden!F17/12)</f>
        <v/>
      </c>
      <c r="AP25" s="24">
        <f>IF(AN25&lt;=0,0,MIN(AN25+AO25,MIN(Schulden!G17,AN25+AO25)+MIN(MAX(0,Strategie!$C$9+SUMIFS(Sonderzahlungen!$D$8:$D$67,Sonderzahlungen!$G$8:$G$67,$B25,Sonderzahlungen!$E$8:$E$67,"Nach Strategie")-(IF(AND(Schulden!J8&lt;Schulden!J17,D25&gt;0),MAX(0,D25+E25-MIN(Schulden!G8,D25+E25)),0)+IF(AND(Schulden!J9&lt;Schulden!J17,H25&gt;0),MAX(0,H25+I25-MIN(Schulden!G9,H25+I25)),0)+IF(AND(Schulden!J10&lt;Schulden!J17,L25&gt;0),MAX(0,L25+M25-MIN(Schulden!G10,L25+M25)),0)+IF(AND(Schulden!J11&lt;Schulden!J17,P25&gt;0),MAX(0,P25+Q25-MIN(Schulden!G11,P25+Q25)),0)+IF(AND(Schulden!J12&lt;Schulden!J17,T25&gt;0),MAX(0,T25+U25-MIN(Schulden!G12,T25+U25)),0)+IF(AND(Schulden!J13&lt;Schulden!J17,X25&gt;0),MAX(0,X25+Y25-MIN(Schulden!G13,X25+Y25)),0)+IF(AND(Schulden!J14&lt;Schulden!J17,AB25&gt;0),MAX(0,AB25+AC25-MIN(Schulden!G14,AB25+AC25)),0)+IF(AND(Schulden!J15&lt;Schulden!J17,AF25&gt;0),MAX(0,AF25+AG25-MIN(Schulden!G15,AF25+AG25)),0)+IF(AND(Schulden!J16&lt;Schulden!J17,AJ25&gt;0),MAX(0,AJ25+AK25-MIN(Schulden!G16,AJ25+AK25)),0)+IF(AND(Schulden!J17&lt;Schulden!J17,AN25&gt;0),MAX(0,AN25+AO25-MIN(Schulden!G17,AN25+AO25)),0)+IF(AND(Schulden!J18&lt;Schulden!J17,AR25&gt;0),MAX(0,AR25+AS25-MIN(Schulden!G18,AR25+AS25)),0)+IF(AND(Schulden!J19&lt;Schulden!J17,AV25&gt;0),MAX(0,AV25+AW25-MIN(Schulden!G19,AV25+AW25)),0)+IF(AND(Schulden!J20&lt;Schulden!J17,AZ25&gt;0),MAX(0,AZ25+BA25-MIN(Schulden!G20,AZ25+BA25)),0)+IF(AND(Schulden!J21&lt;Schulden!J17,BD25&gt;0),MAX(0,BD25+BE25-MIN(Schulden!G21,BD25+BE25)),0)+IF(AND(Schulden!J22&lt;Schulden!J17,BH25&gt;0),MAX(0,BH25+BI25-MIN(Schulden!G22,BH25+BI25)),0))),MAX(0,AN25+AO25-MIN(Schulden!G17,AN25+AO25)))+SUMIFS(Sonderzahlungen!$D$8:$D$67,Sonderzahlungen!$G$8:$G$67,$B25,Sonderzahlungen!$E$8:$E$67,"Gezielte Schuld",Sonderzahlungen!$F$8:$F$67,Schulden!B17)))</f>
        <v/>
      </c>
      <c r="AQ25" s="24">
        <f>MAX(0,AN25+AO25-AP25)</f>
        <v/>
      </c>
      <c r="AR25" s="24">
        <f>AU24</f>
        <v/>
      </c>
      <c r="AS25" s="24">
        <f>IF(AR25&lt;=0,0,AR25*Schulden!F18/12)</f>
        <v/>
      </c>
      <c r="AT25" s="24">
        <f>IF(AR25&lt;=0,0,MIN(AR25+AS25,MIN(Schulden!G18,AR25+AS25)+MIN(MAX(0,Strategie!$C$9+SUMIFS(Sonderzahlungen!$D$8:$D$67,Sonderzahlungen!$G$8:$G$67,$B25,Sonderzahlungen!$E$8:$E$67,"Nach Strategie")-(IF(AND(Schulden!J8&lt;Schulden!J18,D25&gt;0),MAX(0,D25+E25-MIN(Schulden!G8,D25+E25)),0)+IF(AND(Schulden!J9&lt;Schulden!J18,H25&gt;0),MAX(0,H25+I25-MIN(Schulden!G9,H25+I25)),0)+IF(AND(Schulden!J10&lt;Schulden!J18,L25&gt;0),MAX(0,L25+M25-MIN(Schulden!G10,L25+M25)),0)+IF(AND(Schulden!J11&lt;Schulden!J18,P25&gt;0),MAX(0,P25+Q25-MIN(Schulden!G11,P25+Q25)),0)+IF(AND(Schulden!J12&lt;Schulden!J18,T25&gt;0),MAX(0,T25+U25-MIN(Schulden!G12,T25+U25)),0)+IF(AND(Schulden!J13&lt;Schulden!J18,X25&gt;0),MAX(0,X25+Y25-MIN(Schulden!G13,X25+Y25)),0)+IF(AND(Schulden!J14&lt;Schulden!J18,AB25&gt;0),MAX(0,AB25+AC25-MIN(Schulden!G14,AB25+AC25)),0)+IF(AND(Schulden!J15&lt;Schulden!J18,AF25&gt;0),MAX(0,AF25+AG25-MIN(Schulden!G15,AF25+AG25)),0)+IF(AND(Schulden!J16&lt;Schulden!J18,AJ25&gt;0),MAX(0,AJ25+AK25-MIN(Schulden!G16,AJ25+AK25)),0)+IF(AND(Schulden!J17&lt;Schulden!J18,AN25&gt;0),MAX(0,AN25+AO25-MIN(Schulden!G17,AN25+AO25)),0)+IF(AND(Schulden!J18&lt;Schulden!J18,AR25&gt;0),MAX(0,AR25+AS25-MIN(Schulden!G18,AR25+AS25)),0)+IF(AND(Schulden!J19&lt;Schulden!J18,AV25&gt;0),MAX(0,AV25+AW25-MIN(Schulden!G19,AV25+AW25)),0)+IF(AND(Schulden!J20&lt;Schulden!J18,AZ25&gt;0),MAX(0,AZ25+BA25-MIN(Schulden!G20,AZ25+BA25)),0)+IF(AND(Schulden!J21&lt;Schulden!J18,BD25&gt;0),MAX(0,BD25+BE25-MIN(Schulden!G21,BD25+BE25)),0)+IF(AND(Schulden!J22&lt;Schulden!J18,BH25&gt;0),MAX(0,BH25+BI25-MIN(Schulden!G22,BH25+BI25)),0))),MAX(0,AR25+AS25-MIN(Schulden!G18,AR25+AS25)))+SUMIFS(Sonderzahlungen!$D$8:$D$67,Sonderzahlungen!$G$8:$G$67,$B25,Sonderzahlungen!$E$8:$E$67,"Gezielte Schuld",Sonderzahlungen!$F$8:$F$67,Schulden!B18)))</f>
        <v/>
      </c>
      <c r="AU25" s="24">
        <f>MAX(0,AR25+AS25-AT25)</f>
        <v/>
      </c>
      <c r="AV25" s="24">
        <f>AY24</f>
        <v/>
      </c>
      <c r="AW25" s="24">
        <f>IF(AV25&lt;=0,0,AV25*Schulden!F19/12)</f>
        <v/>
      </c>
      <c r="AX25" s="24">
        <f>IF(AV25&lt;=0,0,MIN(AV25+AW25,MIN(Schulden!G19,AV25+AW25)+MIN(MAX(0,Strategie!$C$9+SUMIFS(Sonderzahlungen!$D$8:$D$67,Sonderzahlungen!$G$8:$G$67,$B25,Sonderzahlungen!$E$8:$E$67,"Nach Strategie")-(IF(AND(Schulden!J8&lt;Schulden!J19,D25&gt;0),MAX(0,D25+E25-MIN(Schulden!G8,D25+E25)),0)+IF(AND(Schulden!J9&lt;Schulden!J19,H25&gt;0),MAX(0,H25+I25-MIN(Schulden!G9,H25+I25)),0)+IF(AND(Schulden!J10&lt;Schulden!J19,L25&gt;0),MAX(0,L25+M25-MIN(Schulden!G10,L25+M25)),0)+IF(AND(Schulden!J11&lt;Schulden!J19,P25&gt;0),MAX(0,P25+Q25-MIN(Schulden!G11,P25+Q25)),0)+IF(AND(Schulden!J12&lt;Schulden!J19,T25&gt;0),MAX(0,T25+U25-MIN(Schulden!G12,T25+U25)),0)+IF(AND(Schulden!J13&lt;Schulden!J19,X25&gt;0),MAX(0,X25+Y25-MIN(Schulden!G13,X25+Y25)),0)+IF(AND(Schulden!J14&lt;Schulden!J19,AB25&gt;0),MAX(0,AB25+AC25-MIN(Schulden!G14,AB25+AC25)),0)+IF(AND(Schulden!J15&lt;Schulden!J19,AF25&gt;0),MAX(0,AF25+AG25-MIN(Schulden!G15,AF25+AG25)),0)+IF(AND(Schulden!J16&lt;Schulden!J19,AJ25&gt;0),MAX(0,AJ25+AK25-MIN(Schulden!G16,AJ25+AK25)),0)+IF(AND(Schulden!J17&lt;Schulden!J19,AN25&gt;0),MAX(0,AN25+AO25-MIN(Schulden!G17,AN25+AO25)),0)+IF(AND(Schulden!J18&lt;Schulden!J19,AR25&gt;0),MAX(0,AR25+AS25-MIN(Schulden!G18,AR25+AS25)),0)+IF(AND(Schulden!J19&lt;Schulden!J19,AV25&gt;0),MAX(0,AV25+AW25-MIN(Schulden!G19,AV25+AW25)),0)+IF(AND(Schulden!J20&lt;Schulden!J19,AZ25&gt;0),MAX(0,AZ25+BA25-MIN(Schulden!G20,AZ25+BA25)),0)+IF(AND(Schulden!J21&lt;Schulden!J19,BD25&gt;0),MAX(0,BD25+BE25-MIN(Schulden!G21,BD25+BE25)),0)+IF(AND(Schulden!J22&lt;Schulden!J19,BH25&gt;0),MAX(0,BH25+BI25-MIN(Schulden!G22,BH25+BI25)),0))),MAX(0,AV25+AW25-MIN(Schulden!G19,AV25+AW25)))+SUMIFS(Sonderzahlungen!$D$8:$D$67,Sonderzahlungen!$G$8:$G$67,$B25,Sonderzahlungen!$E$8:$E$67,"Gezielte Schuld",Sonderzahlungen!$F$8:$F$67,Schulden!B19)))</f>
        <v/>
      </c>
      <c r="AY25" s="24">
        <f>MAX(0,AV25+AW25-AX25)</f>
        <v/>
      </c>
      <c r="AZ25" s="24">
        <f>BC24</f>
        <v/>
      </c>
      <c r="BA25" s="24">
        <f>IF(AZ25&lt;=0,0,AZ25*Schulden!F20/12)</f>
        <v/>
      </c>
      <c r="BB25" s="24">
        <f>IF(AZ25&lt;=0,0,MIN(AZ25+BA25,MIN(Schulden!G20,AZ25+BA25)+MIN(MAX(0,Strategie!$C$9+SUMIFS(Sonderzahlungen!$D$8:$D$67,Sonderzahlungen!$G$8:$G$67,$B25,Sonderzahlungen!$E$8:$E$67,"Nach Strategie")-(IF(AND(Schulden!J8&lt;Schulden!J20,D25&gt;0),MAX(0,D25+E25-MIN(Schulden!G8,D25+E25)),0)+IF(AND(Schulden!J9&lt;Schulden!J20,H25&gt;0),MAX(0,H25+I25-MIN(Schulden!G9,H25+I25)),0)+IF(AND(Schulden!J10&lt;Schulden!J20,L25&gt;0),MAX(0,L25+M25-MIN(Schulden!G10,L25+M25)),0)+IF(AND(Schulden!J11&lt;Schulden!J20,P25&gt;0),MAX(0,P25+Q25-MIN(Schulden!G11,P25+Q25)),0)+IF(AND(Schulden!J12&lt;Schulden!J20,T25&gt;0),MAX(0,T25+U25-MIN(Schulden!G12,T25+U25)),0)+IF(AND(Schulden!J13&lt;Schulden!J20,X25&gt;0),MAX(0,X25+Y25-MIN(Schulden!G13,X25+Y25)),0)+IF(AND(Schulden!J14&lt;Schulden!J20,AB25&gt;0),MAX(0,AB25+AC25-MIN(Schulden!G14,AB25+AC25)),0)+IF(AND(Schulden!J15&lt;Schulden!J20,AF25&gt;0),MAX(0,AF25+AG25-MIN(Schulden!G15,AF25+AG25)),0)+IF(AND(Schulden!J16&lt;Schulden!J20,AJ25&gt;0),MAX(0,AJ25+AK25-MIN(Schulden!G16,AJ25+AK25)),0)+IF(AND(Schulden!J17&lt;Schulden!J20,AN25&gt;0),MAX(0,AN25+AO25-MIN(Schulden!G17,AN25+AO25)),0)+IF(AND(Schulden!J18&lt;Schulden!J20,AR25&gt;0),MAX(0,AR25+AS25-MIN(Schulden!G18,AR25+AS25)),0)+IF(AND(Schulden!J19&lt;Schulden!J20,AV25&gt;0),MAX(0,AV25+AW25-MIN(Schulden!G19,AV25+AW25)),0)+IF(AND(Schulden!J20&lt;Schulden!J20,AZ25&gt;0),MAX(0,AZ25+BA25-MIN(Schulden!G20,AZ25+BA25)),0)+IF(AND(Schulden!J21&lt;Schulden!J20,BD25&gt;0),MAX(0,BD25+BE25-MIN(Schulden!G21,BD25+BE25)),0)+IF(AND(Schulden!J22&lt;Schulden!J20,BH25&gt;0),MAX(0,BH25+BI25-MIN(Schulden!G22,BH25+BI25)),0))),MAX(0,AZ25+BA25-MIN(Schulden!G20,AZ25+BA25)))+SUMIFS(Sonderzahlungen!$D$8:$D$67,Sonderzahlungen!$G$8:$G$67,$B25,Sonderzahlungen!$E$8:$E$67,"Gezielte Schuld",Sonderzahlungen!$F$8:$F$67,Schulden!B20)))</f>
        <v/>
      </c>
      <c r="BC25" s="24">
        <f>MAX(0,AZ25+BA25-BB25)</f>
        <v/>
      </c>
      <c r="BD25" s="24">
        <f>BG24</f>
        <v/>
      </c>
      <c r="BE25" s="24">
        <f>IF(BD25&lt;=0,0,BD25*Schulden!F21/12)</f>
        <v/>
      </c>
      <c r="BF25" s="24">
        <f>IF(BD25&lt;=0,0,MIN(BD25+BE25,MIN(Schulden!G21,BD25+BE25)+MIN(MAX(0,Strategie!$C$9+SUMIFS(Sonderzahlungen!$D$8:$D$67,Sonderzahlungen!$G$8:$G$67,$B25,Sonderzahlungen!$E$8:$E$67,"Nach Strategie")-(IF(AND(Schulden!J8&lt;Schulden!J21,D25&gt;0),MAX(0,D25+E25-MIN(Schulden!G8,D25+E25)),0)+IF(AND(Schulden!J9&lt;Schulden!J21,H25&gt;0),MAX(0,H25+I25-MIN(Schulden!G9,H25+I25)),0)+IF(AND(Schulden!J10&lt;Schulden!J21,L25&gt;0),MAX(0,L25+M25-MIN(Schulden!G10,L25+M25)),0)+IF(AND(Schulden!J11&lt;Schulden!J21,P25&gt;0),MAX(0,P25+Q25-MIN(Schulden!G11,P25+Q25)),0)+IF(AND(Schulden!J12&lt;Schulden!J21,T25&gt;0),MAX(0,T25+U25-MIN(Schulden!G12,T25+U25)),0)+IF(AND(Schulden!J13&lt;Schulden!J21,X25&gt;0),MAX(0,X25+Y25-MIN(Schulden!G13,X25+Y25)),0)+IF(AND(Schulden!J14&lt;Schulden!J21,AB25&gt;0),MAX(0,AB25+AC25-MIN(Schulden!G14,AB25+AC25)),0)+IF(AND(Schulden!J15&lt;Schulden!J21,AF25&gt;0),MAX(0,AF25+AG25-MIN(Schulden!G15,AF25+AG25)),0)+IF(AND(Schulden!J16&lt;Schulden!J21,AJ25&gt;0),MAX(0,AJ25+AK25-MIN(Schulden!G16,AJ25+AK25)),0)+IF(AND(Schulden!J17&lt;Schulden!J21,AN25&gt;0),MAX(0,AN25+AO25-MIN(Schulden!G17,AN25+AO25)),0)+IF(AND(Schulden!J18&lt;Schulden!J21,AR25&gt;0),MAX(0,AR25+AS25-MIN(Schulden!G18,AR25+AS25)),0)+IF(AND(Schulden!J19&lt;Schulden!J21,AV25&gt;0),MAX(0,AV25+AW25-MIN(Schulden!G19,AV25+AW25)),0)+IF(AND(Schulden!J20&lt;Schulden!J21,AZ25&gt;0),MAX(0,AZ25+BA25-MIN(Schulden!G20,AZ25+BA25)),0)+IF(AND(Schulden!J21&lt;Schulden!J21,BD25&gt;0),MAX(0,BD25+BE25-MIN(Schulden!G21,BD25+BE25)),0)+IF(AND(Schulden!J22&lt;Schulden!J21,BH25&gt;0),MAX(0,BH25+BI25-MIN(Schulden!G22,BH25+BI25)),0))),MAX(0,BD25+BE25-MIN(Schulden!G21,BD25+BE25)))+SUMIFS(Sonderzahlungen!$D$8:$D$67,Sonderzahlungen!$G$8:$G$67,$B25,Sonderzahlungen!$E$8:$E$67,"Gezielte Schuld",Sonderzahlungen!$F$8:$F$67,Schulden!B21)))</f>
        <v/>
      </c>
      <c r="BG25" s="24">
        <f>MAX(0,BD25+BE25-BF25)</f>
        <v/>
      </c>
      <c r="BH25" s="24">
        <f>BK24</f>
        <v/>
      </c>
      <c r="BI25" s="24">
        <f>IF(BH25&lt;=0,0,BH25*Schulden!F22/12)</f>
        <v/>
      </c>
      <c r="BJ25" s="24">
        <f>IF(BH25&lt;=0,0,MIN(BH25+BI25,MIN(Schulden!G22,BH25+BI25)+MIN(MAX(0,Strategie!$C$9+SUMIFS(Sonderzahlungen!$D$8:$D$67,Sonderzahlungen!$G$8:$G$67,$B25,Sonderzahlungen!$E$8:$E$67,"Nach Strategie")-(IF(AND(Schulden!J8&lt;Schulden!J22,D25&gt;0),MAX(0,D25+E25-MIN(Schulden!G8,D25+E25)),0)+IF(AND(Schulden!J9&lt;Schulden!J22,H25&gt;0),MAX(0,H25+I25-MIN(Schulden!G9,H25+I25)),0)+IF(AND(Schulden!J10&lt;Schulden!J22,L25&gt;0),MAX(0,L25+M25-MIN(Schulden!G10,L25+M25)),0)+IF(AND(Schulden!J11&lt;Schulden!J22,P25&gt;0),MAX(0,P25+Q25-MIN(Schulden!G11,P25+Q25)),0)+IF(AND(Schulden!J12&lt;Schulden!J22,T25&gt;0),MAX(0,T25+U25-MIN(Schulden!G12,T25+U25)),0)+IF(AND(Schulden!J13&lt;Schulden!J22,X25&gt;0),MAX(0,X25+Y25-MIN(Schulden!G13,X25+Y25)),0)+IF(AND(Schulden!J14&lt;Schulden!J22,AB25&gt;0),MAX(0,AB25+AC25-MIN(Schulden!G14,AB25+AC25)),0)+IF(AND(Schulden!J15&lt;Schulden!J22,AF25&gt;0),MAX(0,AF25+AG25-MIN(Schulden!G15,AF25+AG25)),0)+IF(AND(Schulden!J16&lt;Schulden!J22,AJ25&gt;0),MAX(0,AJ25+AK25-MIN(Schulden!G16,AJ25+AK25)),0)+IF(AND(Schulden!J17&lt;Schulden!J22,AN25&gt;0),MAX(0,AN25+AO25-MIN(Schulden!G17,AN25+AO25)),0)+IF(AND(Schulden!J18&lt;Schulden!J22,AR25&gt;0),MAX(0,AR25+AS25-MIN(Schulden!G18,AR25+AS25)),0)+IF(AND(Schulden!J19&lt;Schulden!J22,AV25&gt;0),MAX(0,AV25+AW25-MIN(Schulden!G19,AV25+AW25)),0)+IF(AND(Schulden!J20&lt;Schulden!J22,AZ25&gt;0),MAX(0,AZ25+BA25-MIN(Schulden!G20,AZ25+BA25)),0)+IF(AND(Schulden!J21&lt;Schulden!J22,BD25&gt;0),MAX(0,BD25+BE25-MIN(Schulden!G21,BD25+BE25)),0)+IF(AND(Schulden!J22&lt;Schulden!J22,BH25&gt;0),MAX(0,BH25+BI25-MIN(Schulden!G22,BH25+BI25)),0))),MAX(0,BH25+BI25-MIN(Schulden!G22,BH25+BI25)))+SUMIFS(Sonderzahlungen!$D$8:$D$67,Sonderzahlungen!$G$8:$G$67,$B25,Sonderzahlungen!$E$8:$E$67,"Gezielte Schuld",Sonderzahlungen!$F$8:$F$67,Schulden!B22)))</f>
        <v/>
      </c>
      <c r="BK25" s="24">
        <f>MAX(0,BH25+BI25-BJ25)</f>
        <v/>
      </c>
    </row>
    <row r="26">
      <c r="B26" s="23">
        <f>EDATE(B25,1)</f>
        <v/>
      </c>
      <c r="C26" s="24">
        <f>SUMIFS(Sonderzahlungen!$D$8:$D$67,Sonderzahlungen!$G$8:$G$67,B26)</f>
        <v/>
      </c>
      <c r="D26" s="24">
        <f>G25</f>
        <v/>
      </c>
      <c r="E26" s="24">
        <f>IF(D26&lt;=0,0,D26*Schulden!F8/12)</f>
        <v/>
      </c>
      <c r="F26" s="24">
        <f>IF(D26&lt;=0,0,MIN(D26+E26,MIN(Schulden!G8,D26+E26)+MIN(MAX(0,Strategie!$C$9+SUMIFS(Sonderzahlungen!$D$8:$D$67,Sonderzahlungen!$G$8:$G$67,$B26,Sonderzahlungen!$E$8:$E$67,"Nach Strategie")-(IF(AND(Schulden!J8&lt;Schulden!J8,D26&gt;0),MAX(0,D26+E26-MIN(Schulden!G8,D26+E26)),0)+IF(AND(Schulden!J9&lt;Schulden!J8,H26&gt;0),MAX(0,H26+I26-MIN(Schulden!G9,H26+I26)),0)+IF(AND(Schulden!J10&lt;Schulden!J8,L26&gt;0),MAX(0,L26+M26-MIN(Schulden!G10,L26+M26)),0)+IF(AND(Schulden!J11&lt;Schulden!J8,P26&gt;0),MAX(0,P26+Q26-MIN(Schulden!G11,P26+Q26)),0)+IF(AND(Schulden!J12&lt;Schulden!J8,T26&gt;0),MAX(0,T26+U26-MIN(Schulden!G12,T26+U26)),0)+IF(AND(Schulden!J13&lt;Schulden!J8,X26&gt;0),MAX(0,X26+Y26-MIN(Schulden!G13,X26+Y26)),0)+IF(AND(Schulden!J14&lt;Schulden!J8,AB26&gt;0),MAX(0,AB26+AC26-MIN(Schulden!G14,AB26+AC26)),0)+IF(AND(Schulden!J15&lt;Schulden!J8,AF26&gt;0),MAX(0,AF26+AG26-MIN(Schulden!G15,AF26+AG26)),0)+IF(AND(Schulden!J16&lt;Schulden!J8,AJ26&gt;0),MAX(0,AJ26+AK26-MIN(Schulden!G16,AJ26+AK26)),0)+IF(AND(Schulden!J17&lt;Schulden!J8,AN26&gt;0),MAX(0,AN26+AO26-MIN(Schulden!G17,AN26+AO26)),0)+IF(AND(Schulden!J18&lt;Schulden!J8,AR26&gt;0),MAX(0,AR26+AS26-MIN(Schulden!G18,AR26+AS26)),0)+IF(AND(Schulden!J19&lt;Schulden!J8,AV26&gt;0),MAX(0,AV26+AW26-MIN(Schulden!G19,AV26+AW26)),0)+IF(AND(Schulden!J20&lt;Schulden!J8,AZ26&gt;0),MAX(0,AZ26+BA26-MIN(Schulden!G20,AZ26+BA26)),0)+IF(AND(Schulden!J21&lt;Schulden!J8,BD26&gt;0),MAX(0,BD26+BE26-MIN(Schulden!G21,BD26+BE26)),0)+IF(AND(Schulden!J22&lt;Schulden!J8,BH26&gt;0),MAX(0,BH26+BI26-MIN(Schulden!G22,BH26+BI26)),0))),MAX(0,D26+E26-MIN(Schulden!G8,D26+E26)))+SUMIFS(Sonderzahlungen!$D$8:$D$67,Sonderzahlungen!$G$8:$G$67,$B26,Sonderzahlungen!$E$8:$E$67,"Gezielte Schuld",Sonderzahlungen!$F$8:$F$67,Schulden!B8)))</f>
        <v/>
      </c>
      <c r="G26" s="24">
        <f>MAX(0,D26+E26-F26)</f>
        <v/>
      </c>
      <c r="H26" s="24">
        <f>K25</f>
        <v/>
      </c>
      <c r="I26" s="24">
        <f>IF(H26&lt;=0,0,H26*Schulden!F9/12)</f>
        <v/>
      </c>
      <c r="J26" s="24">
        <f>IF(H26&lt;=0,0,MIN(H26+I26,MIN(Schulden!G9,H26+I26)+MIN(MAX(0,Strategie!$C$9+SUMIFS(Sonderzahlungen!$D$8:$D$67,Sonderzahlungen!$G$8:$G$67,$B26,Sonderzahlungen!$E$8:$E$67,"Nach Strategie")-(IF(AND(Schulden!J8&lt;Schulden!J9,D26&gt;0),MAX(0,D26+E26-MIN(Schulden!G8,D26+E26)),0)+IF(AND(Schulden!J9&lt;Schulden!J9,H26&gt;0),MAX(0,H26+I26-MIN(Schulden!G9,H26+I26)),0)+IF(AND(Schulden!J10&lt;Schulden!J9,L26&gt;0),MAX(0,L26+M26-MIN(Schulden!G10,L26+M26)),0)+IF(AND(Schulden!J11&lt;Schulden!J9,P26&gt;0),MAX(0,P26+Q26-MIN(Schulden!G11,P26+Q26)),0)+IF(AND(Schulden!J12&lt;Schulden!J9,T26&gt;0),MAX(0,T26+U26-MIN(Schulden!G12,T26+U26)),0)+IF(AND(Schulden!J13&lt;Schulden!J9,X26&gt;0),MAX(0,X26+Y26-MIN(Schulden!G13,X26+Y26)),0)+IF(AND(Schulden!J14&lt;Schulden!J9,AB26&gt;0),MAX(0,AB26+AC26-MIN(Schulden!G14,AB26+AC26)),0)+IF(AND(Schulden!J15&lt;Schulden!J9,AF26&gt;0),MAX(0,AF26+AG26-MIN(Schulden!G15,AF26+AG26)),0)+IF(AND(Schulden!J16&lt;Schulden!J9,AJ26&gt;0),MAX(0,AJ26+AK26-MIN(Schulden!G16,AJ26+AK26)),0)+IF(AND(Schulden!J17&lt;Schulden!J9,AN26&gt;0),MAX(0,AN26+AO26-MIN(Schulden!G17,AN26+AO26)),0)+IF(AND(Schulden!J18&lt;Schulden!J9,AR26&gt;0),MAX(0,AR26+AS26-MIN(Schulden!G18,AR26+AS26)),0)+IF(AND(Schulden!J19&lt;Schulden!J9,AV26&gt;0),MAX(0,AV26+AW26-MIN(Schulden!G19,AV26+AW26)),0)+IF(AND(Schulden!J20&lt;Schulden!J9,AZ26&gt;0),MAX(0,AZ26+BA26-MIN(Schulden!G20,AZ26+BA26)),0)+IF(AND(Schulden!J21&lt;Schulden!J9,BD26&gt;0),MAX(0,BD26+BE26-MIN(Schulden!G21,BD26+BE26)),0)+IF(AND(Schulden!J22&lt;Schulden!J9,BH26&gt;0),MAX(0,BH26+BI26-MIN(Schulden!G22,BH26+BI26)),0))),MAX(0,H26+I26-MIN(Schulden!G9,H26+I26)))+SUMIFS(Sonderzahlungen!$D$8:$D$67,Sonderzahlungen!$G$8:$G$67,$B26,Sonderzahlungen!$E$8:$E$67,"Gezielte Schuld",Sonderzahlungen!$F$8:$F$67,Schulden!B9)))</f>
        <v/>
      </c>
      <c r="K26" s="24">
        <f>MAX(0,H26+I26-J26)</f>
        <v/>
      </c>
      <c r="L26" s="24">
        <f>O25</f>
        <v/>
      </c>
      <c r="M26" s="24">
        <f>IF(L26&lt;=0,0,L26*Schulden!F10/12)</f>
        <v/>
      </c>
      <c r="N26" s="24">
        <f>IF(L26&lt;=0,0,MIN(L26+M26,MIN(Schulden!G10,L26+M26)+MIN(MAX(0,Strategie!$C$9+SUMIFS(Sonderzahlungen!$D$8:$D$67,Sonderzahlungen!$G$8:$G$67,$B26,Sonderzahlungen!$E$8:$E$67,"Nach Strategie")-(IF(AND(Schulden!J8&lt;Schulden!J10,D26&gt;0),MAX(0,D26+E26-MIN(Schulden!G8,D26+E26)),0)+IF(AND(Schulden!J9&lt;Schulden!J10,H26&gt;0),MAX(0,H26+I26-MIN(Schulden!G9,H26+I26)),0)+IF(AND(Schulden!J10&lt;Schulden!J10,L26&gt;0),MAX(0,L26+M26-MIN(Schulden!G10,L26+M26)),0)+IF(AND(Schulden!J11&lt;Schulden!J10,P26&gt;0),MAX(0,P26+Q26-MIN(Schulden!G11,P26+Q26)),0)+IF(AND(Schulden!J12&lt;Schulden!J10,T26&gt;0),MAX(0,T26+U26-MIN(Schulden!G12,T26+U26)),0)+IF(AND(Schulden!J13&lt;Schulden!J10,X26&gt;0),MAX(0,X26+Y26-MIN(Schulden!G13,X26+Y26)),0)+IF(AND(Schulden!J14&lt;Schulden!J10,AB26&gt;0),MAX(0,AB26+AC26-MIN(Schulden!G14,AB26+AC26)),0)+IF(AND(Schulden!J15&lt;Schulden!J10,AF26&gt;0),MAX(0,AF26+AG26-MIN(Schulden!G15,AF26+AG26)),0)+IF(AND(Schulden!J16&lt;Schulden!J10,AJ26&gt;0),MAX(0,AJ26+AK26-MIN(Schulden!G16,AJ26+AK26)),0)+IF(AND(Schulden!J17&lt;Schulden!J10,AN26&gt;0),MAX(0,AN26+AO26-MIN(Schulden!G17,AN26+AO26)),0)+IF(AND(Schulden!J18&lt;Schulden!J10,AR26&gt;0),MAX(0,AR26+AS26-MIN(Schulden!G18,AR26+AS26)),0)+IF(AND(Schulden!J19&lt;Schulden!J10,AV26&gt;0),MAX(0,AV26+AW26-MIN(Schulden!G19,AV26+AW26)),0)+IF(AND(Schulden!J20&lt;Schulden!J10,AZ26&gt;0),MAX(0,AZ26+BA26-MIN(Schulden!G20,AZ26+BA26)),0)+IF(AND(Schulden!J21&lt;Schulden!J10,BD26&gt;0),MAX(0,BD26+BE26-MIN(Schulden!G21,BD26+BE26)),0)+IF(AND(Schulden!J22&lt;Schulden!J10,BH26&gt;0),MAX(0,BH26+BI26-MIN(Schulden!G22,BH26+BI26)),0))),MAX(0,L26+M26-MIN(Schulden!G10,L26+M26)))+SUMIFS(Sonderzahlungen!$D$8:$D$67,Sonderzahlungen!$G$8:$G$67,$B26,Sonderzahlungen!$E$8:$E$67,"Gezielte Schuld",Sonderzahlungen!$F$8:$F$67,Schulden!B10)))</f>
        <v/>
      </c>
      <c r="O26" s="24">
        <f>MAX(0,L26+M26-N26)</f>
        <v/>
      </c>
      <c r="P26" s="24">
        <f>S25</f>
        <v/>
      </c>
      <c r="Q26" s="24">
        <f>IF(P26&lt;=0,0,P26*Schulden!F11/12)</f>
        <v/>
      </c>
      <c r="R26" s="24">
        <f>IF(P26&lt;=0,0,MIN(P26+Q26,MIN(Schulden!G11,P26+Q26)+MIN(MAX(0,Strategie!$C$9+SUMIFS(Sonderzahlungen!$D$8:$D$67,Sonderzahlungen!$G$8:$G$67,$B26,Sonderzahlungen!$E$8:$E$67,"Nach Strategie")-(IF(AND(Schulden!J8&lt;Schulden!J11,D26&gt;0),MAX(0,D26+E26-MIN(Schulden!G8,D26+E26)),0)+IF(AND(Schulden!J9&lt;Schulden!J11,H26&gt;0),MAX(0,H26+I26-MIN(Schulden!G9,H26+I26)),0)+IF(AND(Schulden!J10&lt;Schulden!J11,L26&gt;0),MAX(0,L26+M26-MIN(Schulden!G10,L26+M26)),0)+IF(AND(Schulden!J11&lt;Schulden!J11,P26&gt;0),MAX(0,P26+Q26-MIN(Schulden!G11,P26+Q26)),0)+IF(AND(Schulden!J12&lt;Schulden!J11,T26&gt;0),MAX(0,T26+U26-MIN(Schulden!G12,T26+U26)),0)+IF(AND(Schulden!J13&lt;Schulden!J11,X26&gt;0),MAX(0,X26+Y26-MIN(Schulden!G13,X26+Y26)),0)+IF(AND(Schulden!J14&lt;Schulden!J11,AB26&gt;0),MAX(0,AB26+AC26-MIN(Schulden!G14,AB26+AC26)),0)+IF(AND(Schulden!J15&lt;Schulden!J11,AF26&gt;0),MAX(0,AF26+AG26-MIN(Schulden!G15,AF26+AG26)),0)+IF(AND(Schulden!J16&lt;Schulden!J11,AJ26&gt;0),MAX(0,AJ26+AK26-MIN(Schulden!G16,AJ26+AK26)),0)+IF(AND(Schulden!J17&lt;Schulden!J11,AN26&gt;0),MAX(0,AN26+AO26-MIN(Schulden!G17,AN26+AO26)),0)+IF(AND(Schulden!J18&lt;Schulden!J11,AR26&gt;0),MAX(0,AR26+AS26-MIN(Schulden!G18,AR26+AS26)),0)+IF(AND(Schulden!J19&lt;Schulden!J11,AV26&gt;0),MAX(0,AV26+AW26-MIN(Schulden!G19,AV26+AW26)),0)+IF(AND(Schulden!J20&lt;Schulden!J11,AZ26&gt;0),MAX(0,AZ26+BA26-MIN(Schulden!G20,AZ26+BA26)),0)+IF(AND(Schulden!J21&lt;Schulden!J11,BD26&gt;0),MAX(0,BD26+BE26-MIN(Schulden!G21,BD26+BE26)),0)+IF(AND(Schulden!J22&lt;Schulden!J11,BH26&gt;0),MAX(0,BH26+BI26-MIN(Schulden!G22,BH26+BI26)),0))),MAX(0,P26+Q26-MIN(Schulden!G11,P26+Q26)))+SUMIFS(Sonderzahlungen!$D$8:$D$67,Sonderzahlungen!$G$8:$G$67,$B26,Sonderzahlungen!$E$8:$E$67,"Gezielte Schuld",Sonderzahlungen!$F$8:$F$67,Schulden!B11)))</f>
        <v/>
      </c>
      <c r="S26" s="24">
        <f>MAX(0,P26+Q26-R26)</f>
        <v/>
      </c>
      <c r="T26" s="24">
        <f>W25</f>
        <v/>
      </c>
      <c r="U26" s="24">
        <f>IF(T26&lt;=0,0,T26*Schulden!F12/12)</f>
        <v/>
      </c>
      <c r="V26" s="24">
        <f>IF(T26&lt;=0,0,MIN(T26+U26,MIN(Schulden!G12,T26+U26)+MIN(MAX(0,Strategie!$C$9+SUMIFS(Sonderzahlungen!$D$8:$D$67,Sonderzahlungen!$G$8:$G$67,$B26,Sonderzahlungen!$E$8:$E$67,"Nach Strategie")-(IF(AND(Schulden!J8&lt;Schulden!J12,D26&gt;0),MAX(0,D26+E26-MIN(Schulden!G8,D26+E26)),0)+IF(AND(Schulden!J9&lt;Schulden!J12,H26&gt;0),MAX(0,H26+I26-MIN(Schulden!G9,H26+I26)),0)+IF(AND(Schulden!J10&lt;Schulden!J12,L26&gt;0),MAX(0,L26+M26-MIN(Schulden!G10,L26+M26)),0)+IF(AND(Schulden!J11&lt;Schulden!J12,P26&gt;0),MAX(0,P26+Q26-MIN(Schulden!G11,P26+Q26)),0)+IF(AND(Schulden!J12&lt;Schulden!J12,T26&gt;0),MAX(0,T26+U26-MIN(Schulden!G12,T26+U26)),0)+IF(AND(Schulden!J13&lt;Schulden!J12,X26&gt;0),MAX(0,X26+Y26-MIN(Schulden!G13,X26+Y26)),0)+IF(AND(Schulden!J14&lt;Schulden!J12,AB26&gt;0),MAX(0,AB26+AC26-MIN(Schulden!G14,AB26+AC26)),0)+IF(AND(Schulden!J15&lt;Schulden!J12,AF26&gt;0),MAX(0,AF26+AG26-MIN(Schulden!G15,AF26+AG26)),0)+IF(AND(Schulden!J16&lt;Schulden!J12,AJ26&gt;0),MAX(0,AJ26+AK26-MIN(Schulden!G16,AJ26+AK26)),0)+IF(AND(Schulden!J17&lt;Schulden!J12,AN26&gt;0),MAX(0,AN26+AO26-MIN(Schulden!G17,AN26+AO26)),0)+IF(AND(Schulden!J18&lt;Schulden!J12,AR26&gt;0),MAX(0,AR26+AS26-MIN(Schulden!G18,AR26+AS26)),0)+IF(AND(Schulden!J19&lt;Schulden!J12,AV26&gt;0),MAX(0,AV26+AW26-MIN(Schulden!G19,AV26+AW26)),0)+IF(AND(Schulden!J20&lt;Schulden!J12,AZ26&gt;0),MAX(0,AZ26+BA26-MIN(Schulden!G20,AZ26+BA26)),0)+IF(AND(Schulden!J21&lt;Schulden!J12,BD26&gt;0),MAX(0,BD26+BE26-MIN(Schulden!G21,BD26+BE26)),0)+IF(AND(Schulden!J22&lt;Schulden!J12,BH26&gt;0),MAX(0,BH26+BI26-MIN(Schulden!G22,BH26+BI26)),0))),MAX(0,T26+U26-MIN(Schulden!G12,T26+U26)))+SUMIFS(Sonderzahlungen!$D$8:$D$67,Sonderzahlungen!$G$8:$G$67,$B26,Sonderzahlungen!$E$8:$E$67,"Gezielte Schuld",Sonderzahlungen!$F$8:$F$67,Schulden!B12)))</f>
        <v/>
      </c>
      <c r="W26" s="24">
        <f>MAX(0,T26+U26-V26)</f>
        <v/>
      </c>
      <c r="X26" s="24">
        <f>AA25</f>
        <v/>
      </c>
      <c r="Y26" s="24">
        <f>IF(X26&lt;=0,0,X26*Schulden!F13/12)</f>
        <v/>
      </c>
      <c r="Z26" s="24">
        <f>IF(X26&lt;=0,0,MIN(X26+Y26,MIN(Schulden!G13,X26+Y26)+MIN(MAX(0,Strategie!$C$9+SUMIFS(Sonderzahlungen!$D$8:$D$67,Sonderzahlungen!$G$8:$G$67,$B26,Sonderzahlungen!$E$8:$E$67,"Nach Strategie")-(IF(AND(Schulden!J8&lt;Schulden!J13,D26&gt;0),MAX(0,D26+E26-MIN(Schulden!G8,D26+E26)),0)+IF(AND(Schulden!J9&lt;Schulden!J13,H26&gt;0),MAX(0,H26+I26-MIN(Schulden!G9,H26+I26)),0)+IF(AND(Schulden!J10&lt;Schulden!J13,L26&gt;0),MAX(0,L26+M26-MIN(Schulden!G10,L26+M26)),0)+IF(AND(Schulden!J11&lt;Schulden!J13,P26&gt;0),MAX(0,P26+Q26-MIN(Schulden!G11,P26+Q26)),0)+IF(AND(Schulden!J12&lt;Schulden!J13,T26&gt;0),MAX(0,T26+U26-MIN(Schulden!G12,T26+U26)),0)+IF(AND(Schulden!J13&lt;Schulden!J13,X26&gt;0),MAX(0,X26+Y26-MIN(Schulden!G13,X26+Y26)),0)+IF(AND(Schulden!J14&lt;Schulden!J13,AB26&gt;0),MAX(0,AB26+AC26-MIN(Schulden!G14,AB26+AC26)),0)+IF(AND(Schulden!J15&lt;Schulden!J13,AF26&gt;0),MAX(0,AF26+AG26-MIN(Schulden!G15,AF26+AG26)),0)+IF(AND(Schulden!J16&lt;Schulden!J13,AJ26&gt;0),MAX(0,AJ26+AK26-MIN(Schulden!G16,AJ26+AK26)),0)+IF(AND(Schulden!J17&lt;Schulden!J13,AN26&gt;0),MAX(0,AN26+AO26-MIN(Schulden!G17,AN26+AO26)),0)+IF(AND(Schulden!J18&lt;Schulden!J13,AR26&gt;0),MAX(0,AR26+AS26-MIN(Schulden!G18,AR26+AS26)),0)+IF(AND(Schulden!J19&lt;Schulden!J13,AV26&gt;0),MAX(0,AV26+AW26-MIN(Schulden!G19,AV26+AW26)),0)+IF(AND(Schulden!J20&lt;Schulden!J13,AZ26&gt;0),MAX(0,AZ26+BA26-MIN(Schulden!G20,AZ26+BA26)),0)+IF(AND(Schulden!J21&lt;Schulden!J13,BD26&gt;0),MAX(0,BD26+BE26-MIN(Schulden!G21,BD26+BE26)),0)+IF(AND(Schulden!J22&lt;Schulden!J13,BH26&gt;0),MAX(0,BH26+BI26-MIN(Schulden!G22,BH26+BI26)),0))),MAX(0,X26+Y26-MIN(Schulden!G13,X26+Y26)))+SUMIFS(Sonderzahlungen!$D$8:$D$67,Sonderzahlungen!$G$8:$G$67,$B26,Sonderzahlungen!$E$8:$E$67,"Gezielte Schuld",Sonderzahlungen!$F$8:$F$67,Schulden!B13)))</f>
        <v/>
      </c>
      <c r="AA26" s="24">
        <f>MAX(0,X26+Y26-Z26)</f>
        <v/>
      </c>
      <c r="AB26" s="24">
        <f>AE25</f>
        <v/>
      </c>
      <c r="AC26" s="24">
        <f>IF(AB26&lt;=0,0,AB26*Schulden!F14/12)</f>
        <v/>
      </c>
      <c r="AD26" s="24">
        <f>IF(AB26&lt;=0,0,MIN(AB26+AC26,MIN(Schulden!G14,AB26+AC26)+MIN(MAX(0,Strategie!$C$9+SUMIFS(Sonderzahlungen!$D$8:$D$67,Sonderzahlungen!$G$8:$G$67,$B26,Sonderzahlungen!$E$8:$E$67,"Nach Strategie")-(IF(AND(Schulden!J8&lt;Schulden!J14,D26&gt;0),MAX(0,D26+E26-MIN(Schulden!G8,D26+E26)),0)+IF(AND(Schulden!J9&lt;Schulden!J14,H26&gt;0),MAX(0,H26+I26-MIN(Schulden!G9,H26+I26)),0)+IF(AND(Schulden!J10&lt;Schulden!J14,L26&gt;0),MAX(0,L26+M26-MIN(Schulden!G10,L26+M26)),0)+IF(AND(Schulden!J11&lt;Schulden!J14,P26&gt;0),MAX(0,P26+Q26-MIN(Schulden!G11,P26+Q26)),0)+IF(AND(Schulden!J12&lt;Schulden!J14,T26&gt;0),MAX(0,T26+U26-MIN(Schulden!G12,T26+U26)),0)+IF(AND(Schulden!J13&lt;Schulden!J14,X26&gt;0),MAX(0,X26+Y26-MIN(Schulden!G13,X26+Y26)),0)+IF(AND(Schulden!J14&lt;Schulden!J14,AB26&gt;0),MAX(0,AB26+AC26-MIN(Schulden!G14,AB26+AC26)),0)+IF(AND(Schulden!J15&lt;Schulden!J14,AF26&gt;0),MAX(0,AF26+AG26-MIN(Schulden!G15,AF26+AG26)),0)+IF(AND(Schulden!J16&lt;Schulden!J14,AJ26&gt;0),MAX(0,AJ26+AK26-MIN(Schulden!G16,AJ26+AK26)),0)+IF(AND(Schulden!J17&lt;Schulden!J14,AN26&gt;0),MAX(0,AN26+AO26-MIN(Schulden!G17,AN26+AO26)),0)+IF(AND(Schulden!J18&lt;Schulden!J14,AR26&gt;0),MAX(0,AR26+AS26-MIN(Schulden!G18,AR26+AS26)),0)+IF(AND(Schulden!J19&lt;Schulden!J14,AV26&gt;0),MAX(0,AV26+AW26-MIN(Schulden!G19,AV26+AW26)),0)+IF(AND(Schulden!J20&lt;Schulden!J14,AZ26&gt;0),MAX(0,AZ26+BA26-MIN(Schulden!G20,AZ26+BA26)),0)+IF(AND(Schulden!J21&lt;Schulden!J14,BD26&gt;0),MAX(0,BD26+BE26-MIN(Schulden!G21,BD26+BE26)),0)+IF(AND(Schulden!J22&lt;Schulden!J14,BH26&gt;0),MAX(0,BH26+BI26-MIN(Schulden!G22,BH26+BI26)),0))),MAX(0,AB26+AC26-MIN(Schulden!G14,AB26+AC26)))+SUMIFS(Sonderzahlungen!$D$8:$D$67,Sonderzahlungen!$G$8:$G$67,$B26,Sonderzahlungen!$E$8:$E$67,"Gezielte Schuld",Sonderzahlungen!$F$8:$F$67,Schulden!B14)))</f>
        <v/>
      </c>
      <c r="AE26" s="24">
        <f>MAX(0,AB26+AC26-AD26)</f>
        <v/>
      </c>
      <c r="AF26" s="24">
        <f>AI25</f>
        <v/>
      </c>
      <c r="AG26" s="24">
        <f>IF(AF26&lt;=0,0,AF26*Schulden!F15/12)</f>
        <v/>
      </c>
      <c r="AH26" s="24">
        <f>IF(AF26&lt;=0,0,MIN(AF26+AG26,MIN(Schulden!G15,AF26+AG26)+MIN(MAX(0,Strategie!$C$9+SUMIFS(Sonderzahlungen!$D$8:$D$67,Sonderzahlungen!$G$8:$G$67,$B26,Sonderzahlungen!$E$8:$E$67,"Nach Strategie")-(IF(AND(Schulden!J8&lt;Schulden!J15,D26&gt;0),MAX(0,D26+E26-MIN(Schulden!G8,D26+E26)),0)+IF(AND(Schulden!J9&lt;Schulden!J15,H26&gt;0),MAX(0,H26+I26-MIN(Schulden!G9,H26+I26)),0)+IF(AND(Schulden!J10&lt;Schulden!J15,L26&gt;0),MAX(0,L26+M26-MIN(Schulden!G10,L26+M26)),0)+IF(AND(Schulden!J11&lt;Schulden!J15,P26&gt;0),MAX(0,P26+Q26-MIN(Schulden!G11,P26+Q26)),0)+IF(AND(Schulden!J12&lt;Schulden!J15,T26&gt;0),MAX(0,T26+U26-MIN(Schulden!G12,T26+U26)),0)+IF(AND(Schulden!J13&lt;Schulden!J15,X26&gt;0),MAX(0,X26+Y26-MIN(Schulden!G13,X26+Y26)),0)+IF(AND(Schulden!J14&lt;Schulden!J15,AB26&gt;0),MAX(0,AB26+AC26-MIN(Schulden!G14,AB26+AC26)),0)+IF(AND(Schulden!J15&lt;Schulden!J15,AF26&gt;0),MAX(0,AF26+AG26-MIN(Schulden!G15,AF26+AG26)),0)+IF(AND(Schulden!J16&lt;Schulden!J15,AJ26&gt;0),MAX(0,AJ26+AK26-MIN(Schulden!G16,AJ26+AK26)),0)+IF(AND(Schulden!J17&lt;Schulden!J15,AN26&gt;0),MAX(0,AN26+AO26-MIN(Schulden!G17,AN26+AO26)),0)+IF(AND(Schulden!J18&lt;Schulden!J15,AR26&gt;0),MAX(0,AR26+AS26-MIN(Schulden!G18,AR26+AS26)),0)+IF(AND(Schulden!J19&lt;Schulden!J15,AV26&gt;0),MAX(0,AV26+AW26-MIN(Schulden!G19,AV26+AW26)),0)+IF(AND(Schulden!J20&lt;Schulden!J15,AZ26&gt;0),MAX(0,AZ26+BA26-MIN(Schulden!G20,AZ26+BA26)),0)+IF(AND(Schulden!J21&lt;Schulden!J15,BD26&gt;0),MAX(0,BD26+BE26-MIN(Schulden!G21,BD26+BE26)),0)+IF(AND(Schulden!J22&lt;Schulden!J15,BH26&gt;0),MAX(0,BH26+BI26-MIN(Schulden!G22,BH26+BI26)),0))),MAX(0,AF26+AG26-MIN(Schulden!G15,AF26+AG26)))+SUMIFS(Sonderzahlungen!$D$8:$D$67,Sonderzahlungen!$G$8:$G$67,$B26,Sonderzahlungen!$E$8:$E$67,"Gezielte Schuld",Sonderzahlungen!$F$8:$F$67,Schulden!B15)))</f>
        <v/>
      </c>
      <c r="AI26" s="24">
        <f>MAX(0,AF26+AG26-AH26)</f>
        <v/>
      </c>
      <c r="AJ26" s="24">
        <f>AM25</f>
        <v/>
      </c>
      <c r="AK26" s="24">
        <f>IF(AJ26&lt;=0,0,AJ26*Schulden!F16/12)</f>
        <v/>
      </c>
      <c r="AL26" s="24">
        <f>IF(AJ26&lt;=0,0,MIN(AJ26+AK26,MIN(Schulden!G16,AJ26+AK26)+MIN(MAX(0,Strategie!$C$9+SUMIFS(Sonderzahlungen!$D$8:$D$67,Sonderzahlungen!$G$8:$G$67,$B26,Sonderzahlungen!$E$8:$E$67,"Nach Strategie")-(IF(AND(Schulden!J8&lt;Schulden!J16,D26&gt;0),MAX(0,D26+E26-MIN(Schulden!G8,D26+E26)),0)+IF(AND(Schulden!J9&lt;Schulden!J16,H26&gt;0),MAX(0,H26+I26-MIN(Schulden!G9,H26+I26)),0)+IF(AND(Schulden!J10&lt;Schulden!J16,L26&gt;0),MAX(0,L26+M26-MIN(Schulden!G10,L26+M26)),0)+IF(AND(Schulden!J11&lt;Schulden!J16,P26&gt;0),MAX(0,P26+Q26-MIN(Schulden!G11,P26+Q26)),0)+IF(AND(Schulden!J12&lt;Schulden!J16,T26&gt;0),MAX(0,T26+U26-MIN(Schulden!G12,T26+U26)),0)+IF(AND(Schulden!J13&lt;Schulden!J16,X26&gt;0),MAX(0,X26+Y26-MIN(Schulden!G13,X26+Y26)),0)+IF(AND(Schulden!J14&lt;Schulden!J16,AB26&gt;0),MAX(0,AB26+AC26-MIN(Schulden!G14,AB26+AC26)),0)+IF(AND(Schulden!J15&lt;Schulden!J16,AF26&gt;0),MAX(0,AF26+AG26-MIN(Schulden!G15,AF26+AG26)),0)+IF(AND(Schulden!J16&lt;Schulden!J16,AJ26&gt;0),MAX(0,AJ26+AK26-MIN(Schulden!G16,AJ26+AK26)),0)+IF(AND(Schulden!J17&lt;Schulden!J16,AN26&gt;0),MAX(0,AN26+AO26-MIN(Schulden!G17,AN26+AO26)),0)+IF(AND(Schulden!J18&lt;Schulden!J16,AR26&gt;0),MAX(0,AR26+AS26-MIN(Schulden!G18,AR26+AS26)),0)+IF(AND(Schulden!J19&lt;Schulden!J16,AV26&gt;0),MAX(0,AV26+AW26-MIN(Schulden!G19,AV26+AW26)),0)+IF(AND(Schulden!J20&lt;Schulden!J16,AZ26&gt;0),MAX(0,AZ26+BA26-MIN(Schulden!G20,AZ26+BA26)),0)+IF(AND(Schulden!J21&lt;Schulden!J16,BD26&gt;0),MAX(0,BD26+BE26-MIN(Schulden!G21,BD26+BE26)),0)+IF(AND(Schulden!J22&lt;Schulden!J16,BH26&gt;0),MAX(0,BH26+BI26-MIN(Schulden!G22,BH26+BI26)),0))),MAX(0,AJ26+AK26-MIN(Schulden!G16,AJ26+AK26)))+SUMIFS(Sonderzahlungen!$D$8:$D$67,Sonderzahlungen!$G$8:$G$67,$B26,Sonderzahlungen!$E$8:$E$67,"Gezielte Schuld",Sonderzahlungen!$F$8:$F$67,Schulden!B16)))</f>
        <v/>
      </c>
      <c r="AM26" s="24">
        <f>MAX(0,AJ26+AK26-AL26)</f>
        <v/>
      </c>
      <c r="AN26" s="24">
        <f>AQ25</f>
        <v/>
      </c>
      <c r="AO26" s="24">
        <f>IF(AN26&lt;=0,0,AN26*Schulden!F17/12)</f>
        <v/>
      </c>
      <c r="AP26" s="24">
        <f>IF(AN26&lt;=0,0,MIN(AN26+AO26,MIN(Schulden!G17,AN26+AO26)+MIN(MAX(0,Strategie!$C$9+SUMIFS(Sonderzahlungen!$D$8:$D$67,Sonderzahlungen!$G$8:$G$67,$B26,Sonderzahlungen!$E$8:$E$67,"Nach Strategie")-(IF(AND(Schulden!J8&lt;Schulden!J17,D26&gt;0),MAX(0,D26+E26-MIN(Schulden!G8,D26+E26)),0)+IF(AND(Schulden!J9&lt;Schulden!J17,H26&gt;0),MAX(0,H26+I26-MIN(Schulden!G9,H26+I26)),0)+IF(AND(Schulden!J10&lt;Schulden!J17,L26&gt;0),MAX(0,L26+M26-MIN(Schulden!G10,L26+M26)),0)+IF(AND(Schulden!J11&lt;Schulden!J17,P26&gt;0),MAX(0,P26+Q26-MIN(Schulden!G11,P26+Q26)),0)+IF(AND(Schulden!J12&lt;Schulden!J17,T26&gt;0),MAX(0,T26+U26-MIN(Schulden!G12,T26+U26)),0)+IF(AND(Schulden!J13&lt;Schulden!J17,X26&gt;0),MAX(0,X26+Y26-MIN(Schulden!G13,X26+Y26)),0)+IF(AND(Schulden!J14&lt;Schulden!J17,AB26&gt;0),MAX(0,AB26+AC26-MIN(Schulden!G14,AB26+AC26)),0)+IF(AND(Schulden!J15&lt;Schulden!J17,AF26&gt;0),MAX(0,AF26+AG26-MIN(Schulden!G15,AF26+AG26)),0)+IF(AND(Schulden!J16&lt;Schulden!J17,AJ26&gt;0),MAX(0,AJ26+AK26-MIN(Schulden!G16,AJ26+AK26)),0)+IF(AND(Schulden!J17&lt;Schulden!J17,AN26&gt;0),MAX(0,AN26+AO26-MIN(Schulden!G17,AN26+AO26)),0)+IF(AND(Schulden!J18&lt;Schulden!J17,AR26&gt;0),MAX(0,AR26+AS26-MIN(Schulden!G18,AR26+AS26)),0)+IF(AND(Schulden!J19&lt;Schulden!J17,AV26&gt;0),MAX(0,AV26+AW26-MIN(Schulden!G19,AV26+AW26)),0)+IF(AND(Schulden!J20&lt;Schulden!J17,AZ26&gt;0),MAX(0,AZ26+BA26-MIN(Schulden!G20,AZ26+BA26)),0)+IF(AND(Schulden!J21&lt;Schulden!J17,BD26&gt;0),MAX(0,BD26+BE26-MIN(Schulden!G21,BD26+BE26)),0)+IF(AND(Schulden!J22&lt;Schulden!J17,BH26&gt;0),MAX(0,BH26+BI26-MIN(Schulden!G22,BH26+BI26)),0))),MAX(0,AN26+AO26-MIN(Schulden!G17,AN26+AO26)))+SUMIFS(Sonderzahlungen!$D$8:$D$67,Sonderzahlungen!$G$8:$G$67,$B26,Sonderzahlungen!$E$8:$E$67,"Gezielte Schuld",Sonderzahlungen!$F$8:$F$67,Schulden!B17)))</f>
        <v/>
      </c>
      <c r="AQ26" s="24">
        <f>MAX(0,AN26+AO26-AP26)</f>
        <v/>
      </c>
      <c r="AR26" s="24">
        <f>AU25</f>
        <v/>
      </c>
      <c r="AS26" s="24">
        <f>IF(AR26&lt;=0,0,AR26*Schulden!F18/12)</f>
        <v/>
      </c>
      <c r="AT26" s="24">
        <f>IF(AR26&lt;=0,0,MIN(AR26+AS26,MIN(Schulden!G18,AR26+AS26)+MIN(MAX(0,Strategie!$C$9+SUMIFS(Sonderzahlungen!$D$8:$D$67,Sonderzahlungen!$G$8:$G$67,$B26,Sonderzahlungen!$E$8:$E$67,"Nach Strategie")-(IF(AND(Schulden!J8&lt;Schulden!J18,D26&gt;0),MAX(0,D26+E26-MIN(Schulden!G8,D26+E26)),0)+IF(AND(Schulden!J9&lt;Schulden!J18,H26&gt;0),MAX(0,H26+I26-MIN(Schulden!G9,H26+I26)),0)+IF(AND(Schulden!J10&lt;Schulden!J18,L26&gt;0),MAX(0,L26+M26-MIN(Schulden!G10,L26+M26)),0)+IF(AND(Schulden!J11&lt;Schulden!J18,P26&gt;0),MAX(0,P26+Q26-MIN(Schulden!G11,P26+Q26)),0)+IF(AND(Schulden!J12&lt;Schulden!J18,T26&gt;0),MAX(0,T26+U26-MIN(Schulden!G12,T26+U26)),0)+IF(AND(Schulden!J13&lt;Schulden!J18,X26&gt;0),MAX(0,X26+Y26-MIN(Schulden!G13,X26+Y26)),0)+IF(AND(Schulden!J14&lt;Schulden!J18,AB26&gt;0),MAX(0,AB26+AC26-MIN(Schulden!G14,AB26+AC26)),0)+IF(AND(Schulden!J15&lt;Schulden!J18,AF26&gt;0),MAX(0,AF26+AG26-MIN(Schulden!G15,AF26+AG26)),0)+IF(AND(Schulden!J16&lt;Schulden!J18,AJ26&gt;0),MAX(0,AJ26+AK26-MIN(Schulden!G16,AJ26+AK26)),0)+IF(AND(Schulden!J17&lt;Schulden!J18,AN26&gt;0),MAX(0,AN26+AO26-MIN(Schulden!G17,AN26+AO26)),0)+IF(AND(Schulden!J18&lt;Schulden!J18,AR26&gt;0),MAX(0,AR26+AS26-MIN(Schulden!G18,AR26+AS26)),0)+IF(AND(Schulden!J19&lt;Schulden!J18,AV26&gt;0),MAX(0,AV26+AW26-MIN(Schulden!G19,AV26+AW26)),0)+IF(AND(Schulden!J20&lt;Schulden!J18,AZ26&gt;0),MAX(0,AZ26+BA26-MIN(Schulden!G20,AZ26+BA26)),0)+IF(AND(Schulden!J21&lt;Schulden!J18,BD26&gt;0),MAX(0,BD26+BE26-MIN(Schulden!G21,BD26+BE26)),0)+IF(AND(Schulden!J22&lt;Schulden!J18,BH26&gt;0),MAX(0,BH26+BI26-MIN(Schulden!G22,BH26+BI26)),0))),MAX(0,AR26+AS26-MIN(Schulden!G18,AR26+AS26)))+SUMIFS(Sonderzahlungen!$D$8:$D$67,Sonderzahlungen!$G$8:$G$67,$B26,Sonderzahlungen!$E$8:$E$67,"Gezielte Schuld",Sonderzahlungen!$F$8:$F$67,Schulden!B18)))</f>
        <v/>
      </c>
      <c r="AU26" s="24">
        <f>MAX(0,AR26+AS26-AT26)</f>
        <v/>
      </c>
      <c r="AV26" s="24">
        <f>AY25</f>
        <v/>
      </c>
      <c r="AW26" s="24">
        <f>IF(AV26&lt;=0,0,AV26*Schulden!F19/12)</f>
        <v/>
      </c>
      <c r="AX26" s="24">
        <f>IF(AV26&lt;=0,0,MIN(AV26+AW26,MIN(Schulden!G19,AV26+AW26)+MIN(MAX(0,Strategie!$C$9+SUMIFS(Sonderzahlungen!$D$8:$D$67,Sonderzahlungen!$G$8:$G$67,$B26,Sonderzahlungen!$E$8:$E$67,"Nach Strategie")-(IF(AND(Schulden!J8&lt;Schulden!J19,D26&gt;0),MAX(0,D26+E26-MIN(Schulden!G8,D26+E26)),0)+IF(AND(Schulden!J9&lt;Schulden!J19,H26&gt;0),MAX(0,H26+I26-MIN(Schulden!G9,H26+I26)),0)+IF(AND(Schulden!J10&lt;Schulden!J19,L26&gt;0),MAX(0,L26+M26-MIN(Schulden!G10,L26+M26)),0)+IF(AND(Schulden!J11&lt;Schulden!J19,P26&gt;0),MAX(0,P26+Q26-MIN(Schulden!G11,P26+Q26)),0)+IF(AND(Schulden!J12&lt;Schulden!J19,T26&gt;0),MAX(0,T26+U26-MIN(Schulden!G12,T26+U26)),0)+IF(AND(Schulden!J13&lt;Schulden!J19,X26&gt;0),MAX(0,X26+Y26-MIN(Schulden!G13,X26+Y26)),0)+IF(AND(Schulden!J14&lt;Schulden!J19,AB26&gt;0),MAX(0,AB26+AC26-MIN(Schulden!G14,AB26+AC26)),0)+IF(AND(Schulden!J15&lt;Schulden!J19,AF26&gt;0),MAX(0,AF26+AG26-MIN(Schulden!G15,AF26+AG26)),0)+IF(AND(Schulden!J16&lt;Schulden!J19,AJ26&gt;0),MAX(0,AJ26+AK26-MIN(Schulden!G16,AJ26+AK26)),0)+IF(AND(Schulden!J17&lt;Schulden!J19,AN26&gt;0),MAX(0,AN26+AO26-MIN(Schulden!G17,AN26+AO26)),0)+IF(AND(Schulden!J18&lt;Schulden!J19,AR26&gt;0),MAX(0,AR26+AS26-MIN(Schulden!G18,AR26+AS26)),0)+IF(AND(Schulden!J19&lt;Schulden!J19,AV26&gt;0),MAX(0,AV26+AW26-MIN(Schulden!G19,AV26+AW26)),0)+IF(AND(Schulden!J20&lt;Schulden!J19,AZ26&gt;0),MAX(0,AZ26+BA26-MIN(Schulden!G20,AZ26+BA26)),0)+IF(AND(Schulden!J21&lt;Schulden!J19,BD26&gt;0),MAX(0,BD26+BE26-MIN(Schulden!G21,BD26+BE26)),0)+IF(AND(Schulden!J22&lt;Schulden!J19,BH26&gt;0),MAX(0,BH26+BI26-MIN(Schulden!G22,BH26+BI26)),0))),MAX(0,AV26+AW26-MIN(Schulden!G19,AV26+AW26)))+SUMIFS(Sonderzahlungen!$D$8:$D$67,Sonderzahlungen!$G$8:$G$67,$B26,Sonderzahlungen!$E$8:$E$67,"Gezielte Schuld",Sonderzahlungen!$F$8:$F$67,Schulden!B19)))</f>
        <v/>
      </c>
      <c r="AY26" s="24">
        <f>MAX(0,AV26+AW26-AX26)</f>
        <v/>
      </c>
      <c r="AZ26" s="24">
        <f>BC25</f>
        <v/>
      </c>
      <c r="BA26" s="24">
        <f>IF(AZ26&lt;=0,0,AZ26*Schulden!F20/12)</f>
        <v/>
      </c>
      <c r="BB26" s="24">
        <f>IF(AZ26&lt;=0,0,MIN(AZ26+BA26,MIN(Schulden!G20,AZ26+BA26)+MIN(MAX(0,Strategie!$C$9+SUMIFS(Sonderzahlungen!$D$8:$D$67,Sonderzahlungen!$G$8:$G$67,$B26,Sonderzahlungen!$E$8:$E$67,"Nach Strategie")-(IF(AND(Schulden!J8&lt;Schulden!J20,D26&gt;0),MAX(0,D26+E26-MIN(Schulden!G8,D26+E26)),0)+IF(AND(Schulden!J9&lt;Schulden!J20,H26&gt;0),MAX(0,H26+I26-MIN(Schulden!G9,H26+I26)),0)+IF(AND(Schulden!J10&lt;Schulden!J20,L26&gt;0),MAX(0,L26+M26-MIN(Schulden!G10,L26+M26)),0)+IF(AND(Schulden!J11&lt;Schulden!J20,P26&gt;0),MAX(0,P26+Q26-MIN(Schulden!G11,P26+Q26)),0)+IF(AND(Schulden!J12&lt;Schulden!J20,T26&gt;0),MAX(0,T26+U26-MIN(Schulden!G12,T26+U26)),0)+IF(AND(Schulden!J13&lt;Schulden!J20,X26&gt;0),MAX(0,X26+Y26-MIN(Schulden!G13,X26+Y26)),0)+IF(AND(Schulden!J14&lt;Schulden!J20,AB26&gt;0),MAX(0,AB26+AC26-MIN(Schulden!G14,AB26+AC26)),0)+IF(AND(Schulden!J15&lt;Schulden!J20,AF26&gt;0),MAX(0,AF26+AG26-MIN(Schulden!G15,AF26+AG26)),0)+IF(AND(Schulden!J16&lt;Schulden!J20,AJ26&gt;0),MAX(0,AJ26+AK26-MIN(Schulden!G16,AJ26+AK26)),0)+IF(AND(Schulden!J17&lt;Schulden!J20,AN26&gt;0),MAX(0,AN26+AO26-MIN(Schulden!G17,AN26+AO26)),0)+IF(AND(Schulden!J18&lt;Schulden!J20,AR26&gt;0),MAX(0,AR26+AS26-MIN(Schulden!G18,AR26+AS26)),0)+IF(AND(Schulden!J19&lt;Schulden!J20,AV26&gt;0),MAX(0,AV26+AW26-MIN(Schulden!G19,AV26+AW26)),0)+IF(AND(Schulden!J20&lt;Schulden!J20,AZ26&gt;0),MAX(0,AZ26+BA26-MIN(Schulden!G20,AZ26+BA26)),0)+IF(AND(Schulden!J21&lt;Schulden!J20,BD26&gt;0),MAX(0,BD26+BE26-MIN(Schulden!G21,BD26+BE26)),0)+IF(AND(Schulden!J22&lt;Schulden!J20,BH26&gt;0),MAX(0,BH26+BI26-MIN(Schulden!G22,BH26+BI26)),0))),MAX(0,AZ26+BA26-MIN(Schulden!G20,AZ26+BA26)))+SUMIFS(Sonderzahlungen!$D$8:$D$67,Sonderzahlungen!$G$8:$G$67,$B26,Sonderzahlungen!$E$8:$E$67,"Gezielte Schuld",Sonderzahlungen!$F$8:$F$67,Schulden!B20)))</f>
        <v/>
      </c>
      <c r="BC26" s="24">
        <f>MAX(0,AZ26+BA26-BB26)</f>
        <v/>
      </c>
      <c r="BD26" s="24">
        <f>BG25</f>
        <v/>
      </c>
      <c r="BE26" s="24">
        <f>IF(BD26&lt;=0,0,BD26*Schulden!F21/12)</f>
        <v/>
      </c>
      <c r="BF26" s="24">
        <f>IF(BD26&lt;=0,0,MIN(BD26+BE26,MIN(Schulden!G21,BD26+BE26)+MIN(MAX(0,Strategie!$C$9+SUMIFS(Sonderzahlungen!$D$8:$D$67,Sonderzahlungen!$G$8:$G$67,$B26,Sonderzahlungen!$E$8:$E$67,"Nach Strategie")-(IF(AND(Schulden!J8&lt;Schulden!J21,D26&gt;0),MAX(0,D26+E26-MIN(Schulden!G8,D26+E26)),0)+IF(AND(Schulden!J9&lt;Schulden!J21,H26&gt;0),MAX(0,H26+I26-MIN(Schulden!G9,H26+I26)),0)+IF(AND(Schulden!J10&lt;Schulden!J21,L26&gt;0),MAX(0,L26+M26-MIN(Schulden!G10,L26+M26)),0)+IF(AND(Schulden!J11&lt;Schulden!J21,P26&gt;0),MAX(0,P26+Q26-MIN(Schulden!G11,P26+Q26)),0)+IF(AND(Schulden!J12&lt;Schulden!J21,T26&gt;0),MAX(0,T26+U26-MIN(Schulden!G12,T26+U26)),0)+IF(AND(Schulden!J13&lt;Schulden!J21,X26&gt;0),MAX(0,X26+Y26-MIN(Schulden!G13,X26+Y26)),0)+IF(AND(Schulden!J14&lt;Schulden!J21,AB26&gt;0),MAX(0,AB26+AC26-MIN(Schulden!G14,AB26+AC26)),0)+IF(AND(Schulden!J15&lt;Schulden!J21,AF26&gt;0),MAX(0,AF26+AG26-MIN(Schulden!G15,AF26+AG26)),0)+IF(AND(Schulden!J16&lt;Schulden!J21,AJ26&gt;0),MAX(0,AJ26+AK26-MIN(Schulden!G16,AJ26+AK26)),0)+IF(AND(Schulden!J17&lt;Schulden!J21,AN26&gt;0),MAX(0,AN26+AO26-MIN(Schulden!G17,AN26+AO26)),0)+IF(AND(Schulden!J18&lt;Schulden!J21,AR26&gt;0),MAX(0,AR26+AS26-MIN(Schulden!G18,AR26+AS26)),0)+IF(AND(Schulden!J19&lt;Schulden!J21,AV26&gt;0),MAX(0,AV26+AW26-MIN(Schulden!G19,AV26+AW26)),0)+IF(AND(Schulden!J20&lt;Schulden!J21,AZ26&gt;0),MAX(0,AZ26+BA26-MIN(Schulden!G20,AZ26+BA26)),0)+IF(AND(Schulden!J21&lt;Schulden!J21,BD26&gt;0),MAX(0,BD26+BE26-MIN(Schulden!G21,BD26+BE26)),0)+IF(AND(Schulden!J22&lt;Schulden!J21,BH26&gt;0),MAX(0,BH26+BI26-MIN(Schulden!G22,BH26+BI26)),0))),MAX(0,BD26+BE26-MIN(Schulden!G21,BD26+BE26)))+SUMIFS(Sonderzahlungen!$D$8:$D$67,Sonderzahlungen!$G$8:$G$67,$B26,Sonderzahlungen!$E$8:$E$67,"Gezielte Schuld",Sonderzahlungen!$F$8:$F$67,Schulden!B21)))</f>
        <v/>
      </c>
      <c r="BG26" s="24">
        <f>MAX(0,BD26+BE26-BF26)</f>
        <v/>
      </c>
      <c r="BH26" s="24">
        <f>BK25</f>
        <v/>
      </c>
      <c r="BI26" s="24">
        <f>IF(BH26&lt;=0,0,BH26*Schulden!F22/12)</f>
        <v/>
      </c>
      <c r="BJ26" s="24">
        <f>IF(BH26&lt;=0,0,MIN(BH26+BI26,MIN(Schulden!G22,BH26+BI26)+MIN(MAX(0,Strategie!$C$9+SUMIFS(Sonderzahlungen!$D$8:$D$67,Sonderzahlungen!$G$8:$G$67,$B26,Sonderzahlungen!$E$8:$E$67,"Nach Strategie")-(IF(AND(Schulden!J8&lt;Schulden!J22,D26&gt;0),MAX(0,D26+E26-MIN(Schulden!G8,D26+E26)),0)+IF(AND(Schulden!J9&lt;Schulden!J22,H26&gt;0),MAX(0,H26+I26-MIN(Schulden!G9,H26+I26)),0)+IF(AND(Schulden!J10&lt;Schulden!J22,L26&gt;0),MAX(0,L26+M26-MIN(Schulden!G10,L26+M26)),0)+IF(AND(Schulden!J11&lt;Schulden!J22,P26&gt;0),MAX(0,P26+Q26-MIN(Schulden!G11,P26+Q26)),0)+IF(AND(Schulden!J12&lt;Schulden!J22,T26&gt;0),MAX(0,T26+U26-MIN(Schulden!G12,T26+U26)),0)+IF(AND(Schulden!J13&lt;Schulden!J22,X26&gt;0),MAX(0,X26+Y26-MIN(Schulden!G13,X26+Y26)),0)+IF(AND(Schulden!J14&lt;Schulden!J22,AB26&gt;0),MAX(0,AB26+AC26-MIN(Schulden!G14,AB26+AC26)),0)+IF(AND(Schulden!J15&lt;Schulden!J22,AF26&gt;0),MAX(0,AF26+AG26-MIN(Schulden!G15,AF26+AG26)),0)+IF(AND(Schulden!J16&lt;Schulden!J22,AJ26&gt;0),MAX(0,AJ26+AK26-MIN(Schulden!G16,AJ26+AK26)),0)+IF(AND(Schulden!J17&lt;Schulden!J22,AN26&gt;0),MAX(0,AN26+AO26-MIN(Schulden!G17,AN26+AO26)),0)+IF(AND(Schulden!J18&lt;Schulden!J22,AR26&gt;0),MAX(0,AR26+AS26-MIN(Schulden!G18,AR26+AS26)),0)+IF(AND(Schulden!J19&lt;Schulden!J22,AV26&gt;0),MAX(0,AV26+AW26-MIN(Schulden!G19,AV26+AW26)),0)+IF(AND(Schulden!J20&lt;Schulden!J22,AZ26&gt;0),MAX(0,AZ26+BA26-MIN(Schulden!G20,AZ26+BA26)),0)+IF(AND(Schulden!J21&lt;Schulden!J22,BD26&gt;0),MAX(0,BD26+BE26-MIN(Schulden!G21,BD26+BE26)),0)+IF(AND(Schulden!J22&lt;Schulden!J22,BH26&gt;0),MAX(0,BH26+BI26-MIN(Schulden!G22,BH26+BI26)),0))),MAX(0,BH26+BI26-MIN(Schulden!G22,BH26+BI26)))+SUMIFS(Sonderzahlungen!$D$8:$D$67,Sonderzahlungen!$G$8:$G$67,$B26,Sonderzahlungen!$E$8:$E$67,"Gezielte Schuld",Sonderzahlungen!$F$8:$F$67,Schulden!B22)))</f>
        <v/>
      </c>
      <c r="BK26" s="24">
        <f>MAX(0,BH26+BI26-BJ26)</f>
        <v/>
      </c>
    </row>
    <row r="27">
      <c r="B27" s="23">
        <f>EDATE(B26,1)</f>
        <v/>
      </c>
      <c r="C27" s="24">
        <f>SUMIFS(Sonderzahlungen!$D$8:$D$67,Sonderzahlungen!$G$8:$G$67,B27)</f>
        <v/>
      </c>
      <c r="D27" s="24">
        <f>G26</f>
        <v/>
      </c>
      <c r="E27" s="24">
        <f>IF(D27&lt;=0,0,D27*Schulden!F8/12)</f>
        <v/>
      </c>
      <c r="F27" s="24">
        <f>IF(D27&lt;=0,0,MIN(D27+E27,MIN(Schulden!G8,D27+E27)+MIN(MAX(0,Strategie!$C$9+SUMIFS(Sonderzahlungen!$D$8:$D$67,Sonderzahlungen!$G$8:$G$67,$B27,Sonderzahlungen!$E$8:$E$67,"Nach Strategie")-(IF(AND(Schulden!J8&lt;Schulden!J8,D27&gt;0),MAX(0,D27+E27-MIN(Schulden!G8,D27+E27)),0)+IF(AND(Schulden!J9&lt;Schulden!J8,H27&gt;0),MAX(0,H27+I27-MIN(Schulden!G9,H27+I27)),0)+IF(AND(Schulden!J10&lt;Schulden!J8,L27&gt;0),MAX(0,L27+M27-MIN(Schulden!G10,L27+M27)),0)+IF(AND(Schulden!J11&lt;Schulden!J8,P27&gt;0),MAX(0,P27+Q27-MIN(Schulden!G11,P27+Q27)),0)+IF(AND(Schulden!J12&lt;Schulden!J8,T27&gt;0),MAX(0,T27+U27-MIN(Schulden!G12,T27+U27)),0)+IF(AND(Schulden!J13&lt;Schulden!J8,X27&gt;0),MAX(0,X27+Y27-MIN(Schulden!G13,X27+Y27)),0)+IF(AND(Schulden!J14&lt;Schulden!J8,AB27&gt;0),MAX(0,AB27+AC27-MIN(Schulden!G14,AB27+AC27)),0)+IF(AND(Schulden!J15&lt;Schulden!J8,AF27&gt;0),MAX(0,AF27+AG27-MIN(Schulden!G15,AF27+AG27)),0)+IF(AND(Schulden!J16&lt;Schulden!J8,AJ27&gt;0),MAX(0,AJ27+AK27-MIN(Schulden!G16,AJ27+AK27)),0)+IF(AND(Schulden!J17&lt;Schulden!J8,AN27&gt;0),MAX(0,AN27+AO27-MIN(Schulden!G17,AN27+AO27)),0)+IF(AND(Schulden!J18&lt;Schulden!J8,AR27&gt;0),MAX(0,AR27+AS27-MIN(Schulden!G18,AR27+AS27)),0)+IF(AND(Schulden!J19&lt;Schulden!J8,AV27&gt;0),MAX(0,AV27+AW27-MIN(Schulden!G19,AV27+AW27)),0)+IF(AND(Schulden!J20&lt;Schulden!J8,AZ27&gt;0),MAX(0,AZ27+BA27-MIN(Schulden!G20,AZ27+BA27)),0)+IF(AND(Schulden!J21&lt;Schulden!J8,BD27&gt;0),MAX(0,BD27+BE27-MIN(Schulden!G21,BD27+BE27)),0)+IF(AND(Schulden!J22&lt;Schulden!J8,BH27&gt;0),MAX(0,BH27+BI27-MIN(Schulden!G22,BH27+BI27)),0))),MAX(0,D27+E27-MIN(Schulden!G8,D27+E27)))+SUMIFS(Sonderzahlungen!$D$8:$D$67,Sonderzahlungen!$G$8:$G$67,$B27,Sonderzahlungen!$E$8:$E$67,"Gezielte Schuld",Sonderzahlungen!$F$8:$F$67,Schulden!B8)))</f>
        <v/>
      </c>
      <c r="G27" s="24">
        <f>MAX(0,D27+E27-F27)</f>
        <v/>
      </c>
      <c r="H27" s="24">
        <f>K26</f>
        <v/>
      </c>
      <c r="I27" s="24">
        <f>IF(H27&lt;=0,0,H27*Schulden!F9/12)</f>
        <v/>
      </c>
      <c r="J27" s="24">
        <f>IF(H27&lt;=0,0,MIN(H27+I27,MIN(Schulden!G9,H27+I27)+MIN(MAX(0,Strategie!$C$9+SUMIFS(Sonderzahlungen!$D$8:$D$67,Sonderzahlungen!$G$8:$G$67,$B27,Sonderzahlungen!$E$8:$E$67,"Nach Strategie")-(IF(AND(Schulden!J8&lt;Schulden!J9,D27&gt;0),MAX(0,D27+E27-MIN(Schulden!G8,D27+E27)),0)+IF(AND(Schulden!J9&lt;Schulden!J9,H27&gt;0),MAX(0,H27+I27-MIN(Schulden!G9,H27+I27)),0)+IF(AND(Schulden!J10&lt;Schulden!J9,L27&gt;0),MAX(0,L27+M27-MIN(Schulden!G10,L27+M27)),0)+IF(AND(Schulden!J11&lt;Schulden!J9,P27&gt;0),MAX(0,P27+Q27-MIN(Schulden!G11,P27+Q27)),0)+IF(AND(Schulden!J12&lt;Schulden!J9,T27&gt;0),MAX(0,T27+U27-MIN(Schulden!G12,T27+U27)),0)+IF(AND(Schulden!J13&lt;Schulden!J9,X27&gt;0),MAX(0,X27+Y27-MIN(Schulden!G13,X27+Y27)),0)+IF(AND(Schulden!J14&lt;Schulden!J9,AB27&gt;0),MAX(0,AB27+AC27-MIN(Schulden!G14,AB27+AC27)),0)+IF(AND(Schulden!J15&lt;Schulden!J9,AF27&gt;0),MAX(0,AF27+AG27-MIN(Schulden!G15,AF27+AG27)),0)+IF(AND(Schulden!J16&lt;Schulden!J9,AJ27&gt;0),MAX(0,AJ27+AK27-MIN(Schulden!G16,AJ27+AK27)),0)+IF(AND(Schulden!J17&lt;Schulden!J9,AN27&gt;0),MAX(0,AN27+AO27-MIN(Schulden!G17,AN27+AO27)),0)+IF(AND(Schulden!J18&lt;Schulden!J9,AR27&gt;0),MAX(0,AR27+AS27-MIN(Schulden!G18,AR27+AS27)),0)+IF(AND(Schulden!J19&lt;Schulden!J9,AV27&gt;0),MAX(0,AV27+AW27-MIN(Schulden!G19,AV27+AW27)),0)+IF(AND(Schulden!J20&lt;Schulden!J9,AZ27&gt;0),MAX(0,AZ27+BA27-MIN(Schulden!G20,AZ27+BA27)),0)+IF(AND(Schulden!J21&lt;Schulden!J9,BD27&gt;0),MAX(0,BD27+BE27-MIN(Schulden!G21,BD27+BE27)),0)+IF(AND(Schulden!J22&lt;Schulden!J9,BH27&gt;0),MAX(0,BH27+BI27-MIN(Schulden!G22,BH27+BI27)),0))),MAX(0,H27+I27-MIN(Schulden!G9,H27+I27)))+SUMIFS(Sonderzahlungen!$D$8:$D$67,Sonderzahlungen!$G$8:$G$67,$B27,Sonderzahlungen!$E$8:$E$67,"Gezielte Schuld",Sonderzahlungen!$F$8:$F$67,Schulden!B9)))</f>
        <v/>
      </c>
      <c r="K27" s="24">
        <f>MAX(0,H27+I27-J27)</f>
        <v/>
      </c>
      <c r="L27" s="24">
        <f>O26</f>
        <v/>
      </c>
      <c r="M27" s="24">
        <f>IF(L27&lt;=0,0,L27*Schulden!F10/12)</f>
        <v/>
      </c>
      <c r="N27" s="24">
        <f>IF(L27&lt;=0,0,MIN(L27+M27,MIN(Schulden!G10,L27+M27)+MIN(MAX(0,Strategie!$C$9+SUMIFS(Sonderzahlungen!$D$8:$D$67,Sonderzahlungen!$G$8:$G$67,$B27,Sonderzahlungen!$E$8:$E$67,"Nach Strategie")-(IF(AND(Schulden!J8&lt;Schulden!J10,D27&gt;0),MAX(0,D27+E27-MIN(Schulden!G8,D27+E27)),0)+IF(AND(Schulden!J9&lt;Schulden!J10,H27&gt;0),MAX(0,H27+I27-MIN(Schulden!G9,H27+I27)),0)+IF(AND(Schulden!J10&lt;Schulden!J10,L27&gt;0),MAX(0,L27+M27-MIN(Schulden!G10,L27+M27)),0)+IF(AND(Schulden!J11&lt;Schulden!J10,P27&gt;0),MAX(0,P27+Q27-MIN(Schulden!G11,P27+Q27)),0)+IF(AND(Schulden!J12&lt;Schulden!J10,T27&gt;0),MAX(0,T27+U27-MIN(Schulden!G12,T27+U27)),0)+IF(AND(Schulden!J13&lt;Schulden!J10,X27&gt;0),MAX(0,X27+Y27-MIN(Schulden!G13,X27+Y27)),0)+IF(AND(Schulden!J14&lt;Schulden!J10,AB27&gt;0),MAX(0,AB27+AC27-MIN(Schulden!G14,AB27+AC27)),0)+IF(AND(Schulden!J15&lt;Schulden!J10,AF27&gt;0),MAX(0,AF27+AG27-MIN(Schulden!G15,AF27+AG27)),0)+IF(AND(Schulden!J16&lt;Schulden!J10,AJ27&gt;0),MAX(0,AJ27+AK27-MIN(Schulden!G16,AJ27+AK27)),0)+IF(AND(Schulden!J17&lt;Schulden!J10,AN27&gt;0),MAX(0,AN27+AO27-MIN(Schulden!G17,AN27+AO27)),0)+IF(AND(Schulden!J18&lt;Schulden!J10,AR27&gt;0),MAX(0,AR27+AS27-MIN(Schulden!G18,AR27+AS27)),0)+IF(AND(Schulden!J19&lt;Schulden!J10,AV27&gt;0),MAX(0,AV27+AW27-MIN(Schulden!G19,AV27+AW27)),0)+IF(AND(Schulden!J20&lt;Schulden!J10,AZ27&gt;0),MAX(0,AZ27+BA27-MIN(Schulden!G20,AZ27+BA27)),0)+IF(AND(Schulden!J21&lt;Schulden!J10,BD27&gt;0),MAX(0,BD27+BE27-MIN(Schulden!G21,BD27+BE27)),0)+IF(AND(Schulden!J22&lt;Schulden!J10,BH27&gt;0),MAX(0,BH27+BI27-MIN(Schulden!G22,BH27+BI27)),0))),MAX(0,L27+M27-MIN(Schulden!G10,L27+M27)))+SUMIFS(Sonderzahlungen!$D$8:$D$67,Sonderzahlungen!$G$8:$G$67,$B27,Sonderzahlungen!$E$8:$E$67,"Gezielte Schuld",Sonderzahlungen!$F$8:$F$67,Schulden!B10)))</f>
        <v/>
      </c>
      <c r="O27" s="24">
        <f>MAX(0,L27+M27-N27)</f>
        <v/>
      </c>
      <c r="P27" s="24">
        <f>S26</f>
        <v/>
      </c>
      <c r="Q27" s="24">
        <f>IF(P27&lt;=0,0,P27*Schulden!F11/12)</f>
        <v/>
      </c>
      <c r="R27" s="24">
        <f>IF(P27&lt;=0,0,MIN(P27+Q27,MIN(Schulden!G11,P27+Q27)+MIN(MAX(0,Strategie!$C$9+SUMIFS(Sonderzahlungen!$D$8:$D$67,Sonderzahlungen!$G$8:$G$67,$B27,Sonderzahlungen!$E$8:$E$67,"Nach Strategie")-(IF(AND(Schulden!J8&lt;Schulden!J11,D27&gt;0),MAX(0,D27+E27-MIN(Schulden!G8,D27+E27)),0)+IF(AND(Schulden!J9&lt;Schulden!J11,H27&gt;0),MAX(0,H27+I27-MIN(Schulden!G9,H27+I27)),0)+IF(AND(Schulden!J10&lt;Schulden!J11,L27&gt;0),MAX(0,L27+M27-MIN(Schulden!G10,L27+M27)),0)+IF(AND(Schulden!J11&lt;Schulden!J11,P27&gt;0),MAX(0,P27+Q27-MIN(Schulden!G11,P27+Q27)),0)+IF(AND(Schulden!J12&lt;Schulden!J11,T27&gt;0),MAX(0,T27+U27-MIN(Schulden!G12,T27+U27)),0)+IF(AND(Schulden!J13&lt;Schulden!J11,X27&gt;0),MAX(0,X27+Y27-MIN(Schulden!G13,X27+Y27)),0)+IF(AND(Schulden!J14&lt;Schulden!J11,AB27&gt;0),MAX(0,AB27+AC27-MIN(Schulden!G14,AB27+AC27)),0)+IF(AND(Schulden!J15&lt;Schulden!J11,AF27&gt;0),MAX(0,AF27+AG27-MIN(Schulden!G15,AF27+AG27)),0)+IF(AND(Schulden!J16&lt;Schulden!J11,AJ27&gt;0),MAX(0,AJ27+AK27-MIN(Schulden!G16,AJ27+AK27)),0)+IF(AND(Schulden!J17&lt;Schulden!J11,AN27&gt;0),MAX(0,AN27+AO27-MIN(Schulden!G17,AN27+AO27)),0)+IF(AND(Schulden!J18&lt;Schulden!J11,AR27&gt;0),MAX(0,AR27+AS27-MIN(Schulden!G18,AR27+AS27)),0)+IF(AND(Schulden!J19&lt;Schulden!J11,AV27&gt;0),MAX(0,AV27+AW27-MIN(Schulden!G19,AV27+AW27)),0)+IF(AND(Schulden!J20&lt;Schulden!J11,AZ27&gt;0),MAX(0,AZ27+BA27-MIN(Schulden!G20,AZ27+BA27)),0)+IF(AND(Schulden!J21&lt;Schulden!J11,BD27&gt;0),MAX(0,BD27+BE27-MIN(Schulden!G21,BD27+BE27)),0)+IF(AND(Schulden!J22&lt;Schulden!J11,BH27&gt;0),MAX(0,BH27+BI27-MIN(Schulden!G22,BH27+BI27)),0))),MAX(0,P27+Q27-MIN(Schulden!G11,P27+Q27)))+SUMIFS(Sonderzahlungen!$D$8:$D$67,Sonderzahlungen!$G$8:$G$67,$B27,Sonderzahlungen!$E$8:$E$67,"Gezielte Schuld",Sonderzahlungen!$F$8:$F$67,Schulden!B11)))</f>
        <v/>
      </c>
      <c r="S27" s="24">
        <f>MAX(0,P27+Q27-R27)</f>
        <v/>
      </c>
      <c r="T27" s="24">
        <f>W26</f>
        <v/>
      </c>
      <c r="U27" s="24">
        <f>IF(T27&lt;=0,0,T27*Schulden!F12/12)</f>
        <v/>
      </c>
      <c r="V27" s="24">
        <f>IF(T27&lt;=0,0,MIN(T27+U27,MIN(Schulden!G12,T27+U27)+MIN(MAX(0,Strategie!$C$9+SUMIFS(Sonderzahlungen!$D$8:$D$67,Sonderzahlungen!$G$8:$G$67,$B27,Sonderzahlungen!$E$8:$E$67,"Nach Strategie")-(IF(AND(Schulden!J8&lt;Schulden!J12,D27&gt;0),MAX(0,D27+E27-MIN(Schulden!G8,D27+E27)),0)+IF(AND(Schulden!J9&lt;Schulden!J12,H27&gt;0),MAX(0,H27+I27-MIN(Schulden!G9,H27+I27)),0)+IF(AND(Schulden!J10&lt;Schulden!J12,L27&gt;0),MAX(0,L27+M27-MIN(Schulden!G10,L27+M27)),0)+IF(AND(Schulden!J11&lt;Schulden!J12,P27&gt;0),MAX(0,P27+Q27-MIN(Schulden!G11,P27+Q27)),0)+IF(AND(Schulden!J12&lt;Schulden!J12,T27&gt;0),MAX(0,T27+U27-MIN(Schulden!G12,T27+U27)),0)+IF(AND(Schulden!J13&lt;Schulden!J12,X27&gt;0),MAX(0,X27+Y27-MIN(Schulden!G13,X27+Y27)),0)+IF(AND(Schulden!J14&lt;Schulden!J12,AB27&gt;0),MAX(0,AB27+AC27-MIN(Schulden!G14,AB27+AC27)),0)+IF(AND(Schulden!J15&lt;Schulden!J12,AF27&gt;0),MAX(0,AF27+AG27-MIN(Schulden!G15,AF27+AG27)),0)+IF(AND(Schulden!J16&lt;Schulden!J12,AJ27&gt;0),MAX(0,AJ27+AK27-MIN(Schulden!G16,AJ27+AK27)),0)+IF(AND(Schulden!J17&lt;Schulden!J12,AN27&gt;0),MAX(0,AN27+AO27-MIN(Schulden!G17,AN27+AO27)),0)+IF(AND(Schulden!J18&lt;Schulden!J12,AR27&gt;0),MAX(0,AR27+AS27-MIN(Schulden!G18,AR27+AS27)),0)+IF(AND(Schulden!J19&lt;Schulden!J12,AV27&gt;0),MAX(0,AV27+AW27-MIN(Schulden!G19,AV27+AW27)),0)+IF(AND(Schulden!J20&lt;Schulden!J12,AZ27&gt;0),MAX(0,AZ27+BA27-MIN(Schulden!G20,AZ27+BA27)),0)+IF(AND(Schulden!J21&lt;Schulden!J12,BD27&gt;0),MAX(0,BD27+BE27-MIN(Schulden!G21,BD27+BE27)),0)+IF(AND(Schulden!J22&lt;Schulden!J12,BH27&gt;0),MAX(0,BH27+BI27-MIN(Schulden!G22,BH27+BI27)),0))),MAX(0,T27+U27-MIN(Schulden!G12,T27+U27)))+SUMIFS(Sonderzahlungen!$D$8:$D$67,Sonderzahlungen!$G$8:$G$67,$B27,Sonderzahlungen!$E$8:$E$67,"Gezielte Schuld",Sonderzahlungen!$F$8:$F$67,Schulden!B12)))</f>
        <v/>
      </c>
      <c r="W27" s="24">
        <f>MAX(0,T27+U27-V27)</f>
        <v/>
      </c>
      <c r="X27" s="24">
        <f>AA26</f>
        <v/>
      </c>
      <c r="Y27" s="24">
        <f>IF(X27&lt;=0,0,X27*Schulden!F13/12)</f>
        <v/>
      </c>
      <c r="Z27" s="24">
        <f>IF(X27&lt;=0,0,MIN(X27+Y27,MIN(Schulden!G13,X27+Y27)+MIN(MAX(0,Strategie!$C$9+SUMIFS(Sonderzahlungen!$D$8:$D$67,Sonderzahlungen!$G$8:$G$67,$B27,Sonderzahlungen!$E$8:$E$67,"Nach Strategie")-(IF(AND(Schulden!J8&lt;Schulden!J13,D27&gt;0),MAX(0,D27+E27-MIN(Schulden!G8,D27+E27)),0)+IF(AND(Schulden!J9&lt;Schulden!J13,H27&gt;0),MAX(0,H27+I27-MIN(Schulden!G9,H27+I27)),0)+IF(AND(Schulden!J10&lt;Schulden!J13,L27&gt;0),MAX(0,L27+M27-MIN(Schulden!G10,L27+M27)),0)+IF(AND(Schulden!J11&lt;Schulden!J13,P27&gt;0),MAX(0,P27+Q27-MIN(Schulden!G11,P27+Q27)),0)+IF(AND(Schulden!J12&lt;Schulden!J13,T27&gt;0),MAX(0,T27+U27-MIN(Schulden!G12,T27+U27)),0)+IF(AND(Schulden!J13&lt;Schulden!J13,X27&gt;0),MAX(0,X27+Y27-MIN(Schulden!G13,X27+Y27)),0)+IF(AND(Schulden!J14&lt;Schulden!J13,AB27&gt;0),MAX(0,AB27+AC27-MIN(Schulden!G14,AB27+AC27)),0)+IF(AND(Schulden!J15&lt;Schulden!J13,AF27&gt;0),MAX(0,AF27+AG27-MIN(Schulden!G15,AF27+AG27)),0)+IF(AND(Schulden!J16&lt;Schulden!J13,AJ27&gt;0),MAX(0,AJ27+AK27-MIN(Schulden!G16,AJ27+AK27)),0)+IF(AND(Schulden!J17&lt;Schulden!J13,AN27&gt;0),MAX(0,AN27+AO27-MIN(Schulden!G17,AN27+AO27)),0)+IF(AND(Schulden!J18&lt;Schulden!J13,AR27&gt;0),MAX(0,AR27+AS27-MIN(Schulden!G18,AR27+AS27)),0)+IF(AND(Schulden!J19&lt;Schulden!J13,AV27&gt;0),MAX(0,AV27+AW27-MIN(Schulden!G19,AV27+AW27)),0)+IF(AND(Schulden!J20&lt;Schulden!J13,AZ27&gt;0),MAX(0,AZ27+BA27-MIN(Schulden!G20,AZ27+BA27)),0)+IF(AND(Schulden!J21&lt;Schulden!J13,BD27&gt;0),MAX(0,BD27+BE27-MIN(Schulden!G21,BD27+BE27)),0)+IF(AND(Schulden!J22&lt;Schulden!J13,BH27&gt;0),MAX(0,BH27+BI27-MIN(Schulden!G22,BH27+BI27)),0))),MAX(0,X27+Y27-MIN(Schulden!G13,X27+Y27)))+SUMIFS(Sonderzahlungen!$D$8:$D$67,Sonderzahlungen!$G$8:$G$67,$B27,Sonderzahlungen!$E$8:$E$67,"Gezielte Schuld",Sonderzahlungen!$F$8:$F$67,Schulden!B13)))</f>
        <v/>
      </c>
      <c r="AA27" s="24">
        <f>MAX(0,X27+Y27-Z27)</f>
        <v/>
      </c>
      <c r="AB27" s="24">
        <f>AE26</f>
        <v/>
      </c>
      <c r="AC27" s="24">
        <f>IF(AB27&lt;=0,0,AB27*Schulden!F14/12)</f>
        <v/>
      </c>
      <c r="AD27" s="24">
        <f>IF(AB27&lt;=0,0,MIN(AB27+AC27,MIN(Schulden!G14,AB27+AC27)+MIN(MAX(0,Strategie!$C$9+SUMIFS(Sonderzahlungen!$D$8:$D$67,Sonderzahlungen!$G$8:$G$67,$B27,Sonderzahlungen!$E$8:$E$67,"Nach Strategie")-(IF(AND(Schulden!J8&lt;Schulden!J14,D27&gt;0),MAX(0,D27+E27-MIN(Schulden!G8,D27+E27)),0)+IF(AND(Schulden!J9&lt;Schulden!J14,H27&gt;0),MAX(0,H27+I27-MIN(Schulden!G9,H27+I27)),0)+IF(AND(Schulden!J10&lt;Schulden!J14,L27&gt;0),MAX(0,L27+M27-MIN(Schulden!G10,L27+M27)),0)+IF(AND(Schulden!J11&lt;Schulden!J14,P27&gt;0),MAX(0,P27+Q27-MIN(Schulden!G11,P27+Q27)),0)+IF(AND(Schulden!J12&lt;Schulden!J14,T27&gt;0),MAX(0,T27+U27-MIN(Schulden!G12,T27+U27)),0)+IF(AND(Schulden!J13&lt;Schulden!J14,X27&gt;0),MAX(0,X27+Y27-MIN(Schulden!G13,X27+Y27)),0)+IF(AND(Schulden!J14&lt;Schulden!J14,AB27&gt;0),MAX(0,AB27+AC27-MIN(Schulden!G14,AB27+AC27)),0)+IF(AND(Schulden!J15&lt;Schulden!J14,AF27&gt;0),MAX(0,AF27+AG27-MIN(Schulden!G15,AF27+AG27)),0)+IF(AND(Schulden!J16&lt;Schulden!J14,AJ27&gt;0),MAX(0,AJ27+AK27-MIN(Schulden!G16,AJ27+AK27)),0)+IF(AND(Schulden!J17&lt;Schulden!J14,AN27&gt;0),MAX(0,AN27+AO27-MIN(Schulden!G17,AN27+AO27)),0)+IF(AND(Schulden!J18&lt;Schulden!J14,AR27&gt;0),MAX(0,AR27+AS27-MIN(Schulden!G18,AR27+AS27)),0)+IF(AND(Schulden!J19&lt;Schulden!J14,AV27&gt;0),MAX(0,AV27+AW27-MIN(Schulden!G19,AV27+AW27)),0)+IF(AND(Schulden!J20&lt;Schulden!J14,AZ27&gt;0),MAX(0,AZ27+BA27-MIN(Schulden!G20,AZ27+BA27)),0)+IF(AND(Schulden!J21&lt;Schulden!J14,BD27&gt;0),MAX(0,BD27+BE27-MIN(Schulden!G21,BD27+BE27)),0)+IF(AND(Schulden!J22&lt;Schulden!J14,BH27&gt;0),MAX(0,BH27+BI27-MIN(Schulden!G22,BH27+BI27)),0))),MAX(0,AB27+AC27-MIN(Schulden!G14,AB27+AC27)))+SUMIFS(Sonderzahlungen!$D$8:$D$67,Sonderzahlungen!$G$8:$G$67,$B27,Sonderzahlungen!$E$8:$E$67,"Gezielte Schuld",Sonderzahlungen!$F$8:$F$67,Schulden!B14)))</f>
        <v/>
      </c>
      <c r="AE27" s="24">
        <f>MAX(0,AB27+AC27-AD27)</f>
        <v/>
      </c>
      <c r="AF27" s="24">
        <f>AI26</f>
        <v/>
      </c>
      <c r="AG27" s="24">
        <f>IF(AF27&lt;=0,0,AF27*Schulden!F15/12)</f>
        <v/>
      </c>
      <c r="AH27" s="24">
        <f>IF(AF27&lt;=0,0,MIN(AF27+AG27,MIN(Schulden!G15,AF27+AG27)+MIN(MAX(0,Strategie!$C$9+SUMIFS(Sonderzahlungen!$D$8:$D$67,Sonderzahlungen!$G$8:$G$67,$B27,Sonderzahlungen!$E$8:$E$67,"Nach Strategie")-(IF(AND(Schulden!J8&lt;Schulden!J15,D27&gt;0),MAX(0,D27+E27-MIN(Schulden!G8,D27+E27)),0)+IF(AND(Schulden!J9&lt;Schulden!J15,H27&gt;0),MAX(0,H27+I27-MIN(Schulden!G9,H27+I27)),0)+IF(AND(Schulden!J10&lt;Schulden!J15,L27&gt;0),MAX(0,L27+M27-MIN(Schulden!G10,L27+M27)),0)+IF(AND(Schulden!J11&lt;Schulden!J15,P27&gt;0),MAX(0,P27+Q27-MIN(Schulden!G11,P27+Q27)),0)+IF(AND(Schulden!J12&lt;Schulden!J15,T27&gt;0),MAX(0,T27+U27-MIN(Schulden!G12,T27+U27)),0)+IF(AND(Schulden!J13&lt;Schulden!J15,X27&gt;0),MAX(0,X27+Y27-MIN(Schulden!G13,X27+Y27)),0)+IF(AND(Schulden!J14&lt;Schulden!J15,AB27&gt;0),MAX(0,AB27+AC27-MIN(Schulden!G14,AB27+AC27)),0)+IF(AND(Schulden!J15&lt;Schulden!J15,AF27&gt;0),MAX(0,AF27+AG27-MIN(Schulden!G15,AF27+AG27)),0)+IF(AND(Schulden!J16&lt;Schulden!J15,AJ27&gt;0),MAX(0,AJ27+AK27-MIN(Schulden!G16,AJ27+AK27)),0)+IF(AND(Schulden!J17&lt;Schulden!J15,AN27&gt;0),MAX(0,AN27+AO27-MIN(Schulden!G17,AN27+AO27)),0)+IF(AND(Schulden!J18&lt;Schulden!J15,AR27&gt;0),MAX(0,AR27+AS27-MIN(Schulden!G18,AR27+AS27)),0)+IF(AND(Schulden!J19&lt;Schulden!J15,AV27&gt;0),MAX(0,AV27+AW27-MIN(Schulden!G19,AV27+AW27)),0)+IF(AND(Schulden!J20&lt;Schulden!J15,AZ27&gt;0),MAX(0,AZ27+BA27-MIN(Schulden!G20,AZ27+BA27)),0)+IF(AND(Schulden!J21&lt;Schulden!J15,BD27&gt;0),MAX(0,BD27+BE27-MIN(Schulden!G21,BD27+BE27)),0)+IF(AND(Schulden!J22&lt;Schulden!J15,BH27&gt;0),MAX(0,BH27+BI27-MIN(Schulden!G22,BH27+BI27)),0))),MAX(0,AF27+AG27-MIN(Schulden!G15,AF27+AG27)))+SUMIFS(Sonderzahlungen!$D$8:$D$67,Sonderzahlungen!$G$8:$G$67,$B27,Sonderzahlungen!$E$8:$E$67,"Gezielte Schuld",Sonderzahlungen!$F$8:$F$67,Schulden!B15)))</f>
        <v/>
      </c>
      <c r="AI27" s="24">
        <f>MAX(0,AF27+AG27-AH27)</f>
        <v/>
      </c>
      <c r="AJ27" s="24">
        <f>AM26</f>
        <v/>
      </c>
      <c r="AK27" s="24">
        <f>IF(AJ27&lt;=0,0,AJ27*Schulden!F16/12)</f>
        <v/>
      </c>
      <c r="AL27" s="24">
        <f>IF(AJ27&lt;=0,0,MIN(AJ27+AK27,MIN(Schulden!G16,AJ27+AK27)+MIN(MAX(0,Strategie!$C$9+SUMIFS(Sonderzahlungen!$D$8:$D$67,Sonderzahlungen!$G$8:$G$67,$B27,Sonderzahlungen!$E$8:$E$67,"Nach Strategie")-(IF(AND(Schulden!J8&lt;Schulden!J16,D27&gt;0),MAX(0,D27+E27-MIN(Schulden!G8,D27+E27)),0)+IF(AND(Schulden!J9&lt;Schulden!J16,H27&gt;0),MAX(0,H27+I27-MIN(Schulden!G9,H27+I27)),0)+IF(AND(Schulden!J10&lt;Schulden!J16,L27&gt;0),MAX(0,L27+M27-MIN(Schulden!G10,L27+M27)),0)+IF(AND(Schulden!J11&lt;Schulden!J16,P27&gt;0),MAX(0,P27+Q27-MIN(Schulden!G11,P27+Q27)),0)+IF(AND(Schulden!J12&lt;Schulden!J16,T27&gt;0),MAX(0,T27+U27-MIN(Schulden!G12,T27+U27)),0)+IF(AND(Schulden!J13&lt;Schulden!J16,X27&gt;0),MAX(0,X27+Y27-MIN(Schulden!G13,X27+Y27)),0)+IF(AND(Schulden!J14&lt;Schulden!J16,AB27&gt;0),MAX(0,AB27+AC27-MIN(Schulden!G14,AB27+AC27)),0)+IF(AND(Schulden!J15&lt;Schulden!J16,AF27&gt;0),MAX(0,AF27+AG27-MIN(Schulden!G15,AF27+AG27)),0)+IF(AND(Schulden!J16&lt;Schulden!J16,AJ27&gt;0),MAX(0,AJ27+AK27-MIN(Schulden!G16,AJ27+AK27)),0)+IF(AND(Schulden!J17&lt;Schulden!J16,AN27&gt;0),MAX(0,AN27+AO27-MIN(Schulden!G17,AN27+AO27)),0)+IF(AND(Schulden!J18&lt;Schulden!J16,AR27&gt;0),MAX(0,AR27+AS27-MIN(Schulden!G18,AR27+AS27)),0)+IF(AND(Schulden!J19&lt;Schulden!J16,AV27&gt;0),MAX(0,AV27+AW27-MIN(Schulden!G19,AV27+AW27)),0)+IF(AND(Schulden!J20&lt;Schulden!J16,AZ27&gt;0),MAX(0,AZ27+BA27-MIN(Schulden!G20,AZ27+BA27)),0)+IF(AND(Schulden!J21&lt;Schulden!J16,BD27&gt;0),MAX(0,BD27+BE27-MIN(Schulden!G21,BD27+BE27)),0)+IF(AND(Schulden!J22&lt;Schulden!J16,BH27&gt;0),MAX(0,BH27+BI27-MIN(Schulden!G22,BH27+BI27)),0))),MAX(0,AJ27+AK27-MIN(Schulden!G16,AJ27+AK27)))+SUMIFS(Sonderzahlungen!$D$8:$D$67,Sonderzahlungen!$G$8:$G$67,$B27,Sonderzahlungen!$E$8:$E$67,"Gezielte Schuld",Sonderzahlungen!$F$8:$F$67,Schulden!B16)))</f>
        <v/>
      </c>
      <c r="AM27" s="24">
        <f>MAX(0,AJ27+AK27-AL27)</f>
        <v/>
      </c>
      <c r="AN27" s="24">
        <f>AQ26</f>
        <v/>
      </c>
      <c r="AO27" s="24">
        <f>IF(AN27&lt;=0,0,AN27*Schulden!F17/12)</f>
        <v/>
      </c>
      <c r="AP27" s="24">
        <f>IF(AN27&lt;=0,0,MIN(AN27+AO27,MIN(Schulden!G17,AN27+AO27)+MIN(MAX(0,Strategie!$C$9+SUMIFS(Sonderzahlungen!$D$8:$D$67,Sonderzahlungen!$G$8:$G$67,$B27,Sonderzahlungen!$E$8:$E$67,"Nach Strategie")-(IF(AND(Schulden!J8&lt;Schulden!J17,D27&gt;0),MAX(0,D27+E27-MIN(Schulden!G8,D27+E27)),0)+IF(AND(Schulden!J9&lt;Schulden!J17,H27&gt;0),MAX(0,H27+I27-MIN(Schulden!G9,H27+I27)),0)+IF(AND(Schulden!J10&lt;Schulden!J17,L27&gt;0),MAX(0,L27+M27-MIN(Schulden!G10,L27+M27)),0)+IF(AND(Schulden!J11&lt;Schulden!J17,P27&gt;0),MAX(0,P27+Q27-MIN(Schulden!G11,P27+Q27)),0)+IF(AND(Schulden!J12&lt;Schulden!J17,T27&gt;0),MAX(0,T27+U27-MIN(Schulden!G12,T27+U27)),0)+IF(AND(Schulden!J13&lt;Schulden!J17,X27&gt;0),MAX(0,X27+Y27-MIN(Schulden!G13,X27+Y27)),0)+IF(AND(Schulden!J14&lt;Schulden!J17,AB27&gt;0),MAX(0,AB27+AC27-MIN(Schulden!G14,AB27+AC27)),0)+IF(AND(Schulden!J15&lt;Schulden!J17,AF27&gt;0),MAX(0,AF27+AG27-MIN(Schulden!G15,AF27+AG27)),0)+IF(AND(Schulden!J16&lt;Schulden!J17,AJ27&gt;0),MAX(0,AJ27+AK27-MIN(Schulden!G16,AJ27+AK27)),0)+IF(AND(Schulden!J17&lt;Schulden!J17,AN27&gt;0),MAX(0,AN27+AO27-MIN(Schulden!G17,AN27+AO27)),0)+IF(AND(Schulden!J18&lt;Schulden!J17,AR27&gt;0),MAX(0,AR27+AS27-MIN(Schulden!G18,AR27+AS27)),0)+IF(AND(Schulden!J19&lt;Schulden!J17,AV27&gt;0),MAX(0,AV27+AW27-MIN(Schulden!G19,AV27+AW27)),0)+IF(AND(Schulden!J20&lt;Schulden!J17,AZ27&gt;0),MAX(0,AZ27+BA27-MIN(Schulden!G20,AZ27+BA27)),0)+IF(AND(Schulden!J21&lt;Schulden!J17,BD27&gt;0),MAX(0,BD27+BE27-MIN(Schulden!G21,BD27+BE27)),0)+IF(AND(Schulden!J22&lt;Schulden!J17,BH27&gt;0),MAX(0,BH27+BI27-MIN(Schulden!G22,BH27+BI27)),0))),MAX(0,AN27+AO27-MIN(Schulden!G17,AN27+AO27)))+SUMIFS(Sonderzahlungen!$D$8:$D$67,Sonderzahlungen!$G$8:$G$67,$B27,Sonderzahlungen!$E$8:$E$67,"Gezielte Schuld",Sonderzahlungen!$F$8:$F$67,Schulden!B17)))</f>
        <v/>
      </c>
      <c r="AQ27" s="24">
        <f>MAX(0,AN27+AO27-AP27)</f>
        <v/>
      </c>
      <c r="AR27" s="24">
        <f>AU26</f>
        <v/>
      </c>
      <c r="AS27" s="24">
        <f>IF(AR27&lt;=0,0,AR27*Schulden!F18/12)</f>
        <v/>
      </c>
      <c r="AT27" s="24">
        <f>IF(AR27&lt;=0,0,MIN(AR27+AS27,MIN(Schulden!G18,AR27+AS27)+MIN(MAX(0,Strategie!$C$9+SUMIFS(Sonderzahlungen!$D$8:$D$67,Sonderzahlungen!$G$8:$G$67,$B27,Sonderzahlungen!$E$8:$E$67,"Nach Strategie")-(IF(AND(Schulden!J8&lt;Schulden!J18,D27&gt;0),MAX(0,D27+E27-MIN(Schulden!G8,D27+E27)),0)+IF(AND(Schulden!J9&lt;Schulden!J18,H27&gt;0),MAX(0,H27+I27-MIN(Schulden!G9,H27+I27)),0)+IF(AND(Schulden!J10&lt;Schulden!J18,L27&gt;0),MAX(0,L27+M27-MIN(Schulden!G10,L27+M27)),0)+IF(AND(Schulden!J11&lt;Schulden!J18,P27&gt;0),MAX(0,P27+Q27-MIN(Schulden!G11,P27+Q27)),0)+IF(AND(Schulden!J12&lt;Schulden!J18,T27&gt;0),MAX(0,T27+U27-MIN(Schulden!G12,T27+U27)),0)+IF(AND(Schulden!J13&lt;Schulden!J18,X27&gt;0),MAX(0,X27+Y27-MIN(Schulden!G13,X27+Y27)),0)+IF(AND(Schulden!J14&lt;Schulden!J18,AB27&gt;0),MAX(0,AB27+AC27-MIN(Schulden!G14,AB27+AC27)),0)+IF(AND(Schulden!J15&lt;Schulden!J18,AF27&gt;0),MAX(0,AF27+AG27-MIN(Schulden!G15,AF27+AG27)),0)+IF(AND(Schulden!J16&lt;Schulden!J18,AJ27&gt;0),MAX(0,AJ27+AK27-MIN(Schulden!G16,AJ27+AK27)),0)+IF(AND(Schulden!J17&lt;Schulden!J18,AN27&gt;0),MAX(0,AN27+AO27-MIN(Schulden!G17,AN27+AO27)),0)+IF(AND(Schulden!J18&lt;Schulden!J18,AR27&gt;0),MAX(0,AR27+AS27-MIN(Schulden!G18,AR27+AS27)),0)+IF(AND(Schulden!J19&lt;Schulden!J18,AV27&gt;0),MAX(0,AV27+AW27-MIN(Schulden!G19,AV27+AW27)),0)+IF(AND(Schulden!J20&lt;Schulden!J18,AZ27&gt;0),MAX(0,AZ27+BA27-MIN(Schulden!G20,AZ27+BA27)),0)+IF(AND(Schulden!J21&lt;Schulden!J18,BD27&gt;0),MAX(0,BD27+BE27-MIN(Schulden!G21,BD27+BE27)),0)+IF(AND(Schulden!J22&lt;Schulden!J18,BH27&gt;0),MAX(0,BH27+BI27-MIN(Schulden!G22,BH27+BI27)),0))),MAX(0,AR27+AS27-MIN(Schulden!G18,AR27+AS27)))+SUMIFS(Sonderzahlungen!$D$8:$D$67,Sonderzahlungen!$G$8:$G$67,$B27,Sonderzahlungen!$E$8:$E$67,"Gezielte Schuld",Sonderzahlungen!$F$8:$F$67,Schulden!B18)))</f>
        <v/>
      </c>
      <c r="AU27" s="24">
        <f>MAX(0,AR27+AS27-AT27)</f>
        <v/>
      </c>
      <c r="AV27" s="24">
        <f>AY26</f>
        <v/>
      </c>
      <c r="AW27" s="24">
        <f>IF(AV27&lt;=0,0,AV27*Schulden!F19/12)</f>
        <v/>
      </c>
      <c r="AX27" s="24">
        <f>IF(AV27&lt;=0,0,MIN(AV27+AW27,MIN(Schulden!G19,AV27+AW27)+MIN(MAX(0,Strategie!$C$9+SUMIFS(Sonderzahlungen!$D$8:$D$67,Sonderzahlungen!$G$8:$G$67,$B27,Sonderzahlungen!$E$8:$E$67,"Nach Strategie")-(IF(AND(Schulden!J8&lt;Schulden!J19,D27&gt;0),MAX(0,D27+E27-MIN(Schulden!G8,D27+E27)),0)+IF(AND(Schulden!J9&lt;Schulden!J19,H27&gt;0),MAX(0,H27+I27-MIN(Schulden!G9,H27+I27)),0)+IF(AND(Schulden!J10&lt;Schulden!J19,L27&gt;0),MAX(0,L27+M27-MIN(Schulden!G10,L27+M27)),0)+IF(AND(Schulden!J11&lt;Schulden!J19,P27&gt;0),MAX(0,P27+Q27-MIN(Schulden!G11,P27+Q27)),0)+IF(AND(Schulden!J12&lt;Schulden!J19,T27&gt;0),MAX(0,T27+U27-MIN(Schulden!G12,T27+U27)),0)+IF(AND(Schulden!J13&lt;Schulden!J19,X27&gt;0),MAX(0,X27+Y27-MIN(Schulden!G13,X27+Y27)),0)+IF(AND(Schulden!J14&lt;Schulden!J19,AB27&gt;0),MAX(0,AB27+AC27-MIN(Schulden!G14,AB27+AC27)),0)+IF(AND(Schulden!J15&lt;Schulden!J19,AF27&gt;0),MAX(0,AF27+AG27-MIN(Schulden!G15,AF27+AG27)),0)+IF(AND(Schulden!J16&lt;Schulden!J19,AJ27&gt;0),MAX(0,AJ27+AK27-MIN(Schulden!G16,AJ27+AK27)),0)+IF(AND(Schulden!J17&lt;Schulden!J19,AN27&gt;0),MAX(0,AN27+AO27-MIN(Schulden!G17,AN27+AO27)),0)+IF(AND(Schulden!J18&lt;Schulden!J19,AR27&gt;0),MAX(0,AR27+AS27-MIN(Schulden!G18,AR27+AS27)),0)+IF(AND(Schulden!J19&lt;Schulden!J19,AV27&gt;0),MAX(0,AV27+AW27-MIN(Schulden!G19,AV27+AW27)),0)+IF(AND(Schulden!J20&lt;Schulden!J19,AZ27&gt;0),MAX(0,AZ27+BA27-MIN(Schulden!G20,AZ27+BA27)),0)+IF(AND(Schulden!J21&lt;Schulden!J19,BD27&gt;0),MAX(0,BD27+BE27-MIN(Schulden!G21,BD27+BE27)),0)+IF(AND(Schulden!J22&lt;Schulden!J19,BH27&gt;0),MAX(0,BH27+BI27-MIN(Schulden!G22,BH27+BI27)),0))),MAX(0,AV27+AW27-MIN(Schulden!G19,AV27+AW27)))+SUMIFS(Sonderzahlungen!$D$8:$D$67,Sonderzahlungen!$G$8:$G$67,$B27,Sonderzahlungen!$E$8:$E$67,"Gezielte Schuld",Sonderzahlungen!$F$8:$F$67,Schulden!B19)))</f>
        <v/>
      </c>
      <c r="AY27" s="24">
        <f>MAX(0,AV27+AW27-AX27)</f>
        <v/>
      </c>
      <c r="AZ27" s="24">
        <f>BC26</f>
        <v/>
      </c>
      <c r="BA27" s="24">
        <f>IF(AZ27&lt;=0,0,AZ27*Schulden!F20/12)</f>
        <v/>
      </c>
      <c r="BB27" s="24">
        <f>IF(AZ27&lt;=0,0,MIN(AZ27+BA27,MIN(Schulden!G20,AZ27+BA27)+MIN(MAX(0,Strategie!$C$9+SUMIFS(Sonderzahlungen!$D$8:$D$67,Sonderzahlungen!$G$8:$G$67,$B27,Sonderzahlungen!$E$8:$E$67,"Nach Strategie")-(IF(AND(Schulden!J8&lt;Schulden!J20,D27&gt;0),MAX(0,D27+E27-MIN(Schulden!G8,D27+E27)),0)+IF(AND(Schulden!J9&lt;Schulden!J20,H27&gt;0),MAX(0,H27+I27-MIN(Schulden!G9,H27+I27)),0)+IF(AND(Schulden!J10&lt;Schulden!J20,L27&gt;0),MAX(0,L27+M27-MIN(Schulden!G10,L27+M27)),0)+IF(AND(Schulden!J11&lt;Schulden!J20,P27&gt;0),MAX(0,P27+Q27-MIN(Schulden!G11,P27+Q27)),0)+IF(AND(Schulden!J12&lt;Schulden!J20,T27&gt;0),MAX(0,T27+U27-MIN(Schulden!G12,T27+U27)),0)+IF(AND(Schulden!J13&lt;Schulden!J20,X27&gt;0),MAX(0,X27+Y27-MIN(Schulden!G13,X27+Y27)),0)+IF(AND(Schulden!J14&lt;Schulden!J20,AB27&gt;0),MAX(0,AB27+AC27-MIN(Schulden!G14,AB27+AC27)),0)+IF(AND(Schulden!J15&lt;Schulden!J20,AF27&gt;0),MAX(0,AF27+AG27-MIN(Schulden!G15,AF27+AG27)),0)+IF(AND(Schulden!J16&lt;Schulden!J20,AJ27&gt;0),MAX(0,AJ27+AK27-MIN(Schulden!G16,AJ27+AK27)),0)+IF(AND(Schulden!J17&lt;Schulden!J20,AN27&gt;0),MAX(0,AN27+AO27-MIN(Schulden!G17,AN27+AO27)),0)+IF(AND(Schulden!J18&lt;Schulden!J20,AR27&gt;0),MAX(0,AR27+AS27-MIN(Schulden!G18,AR27+AS27)),0)+IF(AND(Schulden!J19&lt;Schulden!J20,AV27&gt;0),MAX(0,AV27+AW27-MIN(Schulden!G19,AV27+AW27)),0)+IF(AND(Schulden!J20&lt;Schulden!J20,AZ27&gt;0),MAX(0,AZ27+BA27-MIN(Schulden!G20,AZ27+BA27)),0)+IF(AND(Schulden!J21&lt;Schulden!J20,BD27&gt;0),MAX(0,BD27+BE27-MIN(Schulden!G21,BD27+BE27)),0)+IF(AND(Schulden!J22&lt;Schulden!J20,BH27&gt;0),MAX(0,BH27+BI27-MIN(Schulden!G22,BH27+BI27)),0))),MAX(0,AZ27+BA27-MIN(Schulden!G20,AZ27+BA27)))+SUMIFS(Sonderzahlungen!$D$8:$D$67,Sonderzahlungen!$G$8:$G$67,$B27,Sonderzahlungen!$E$8:$E$67,"Gezielte Schuld",Sonderzahlungen!$F$8:$F$67,Schulden!B20)))</f>
        <v/>
      </c>
      <c r="BC27" s="24">
        <f>MAX(0,AZ27+BA27-BB27)</f>
        <v/>
      </c>
      <c r="BD27" s="24">
        <f>BG26</f>
        <v/>
      </c>
      <c r="BE27" s="24">
        <f>IF(BD27&lt;=0,0,BD27*Schulden!F21/12)</f>
        <v/>
      </c>
      <c r="BF27" s="24">
        <f>IF(BD27&lt;=0,0,MIN(BD27+BE27,MIN(Schulden!G21,BD27+BE27)+MIN(MAX(0,Strategie!$C$9+SUMIFS(Sonderzahlungen!$D$8:$D$67,Sonderzahlungen!$G$8:$G$67,$B27,Sonderzahlungen!$E$8:$E$67,"Nach Strategie")-(IF(AND(Schulden!J8&lt;Schulden!J21,D27&gt;0),MAX(0,D27+E27-MIN(Schulden!G8,D27+E27)),0)+IF(AND(Schulden!J9&lt;Schulden!J21,H27&gt;0),MAX(0,H27+I27-MIN(Schulden!G9,H27+I27)),0)+IF(AND(Schulden!J10&lt;Schulden!J21,L27&gt;0),MAX(0,L27+M27-MIN(Schulden!G10,L27+M27)),0)+IF(AND(Schulden!J11&lt;Schulden!J21,P27&gt;0),MAX(0,P27+Q27-MIN(Schulden!G11,P27+Q27)),0)+IF(AND(Schulden!J12&lt;Schulden!J21,T27&gt;0),MAX(0,T27+U27-MIN(Schulden!G12,T27+U27)),0)+IF(AND(Schulden!J13&lt;Schulden!J21,X27&gt;0),MAX(0,X27+Y27-MIN(Schulden!G13,X27+Y27)),0)+IF(AND(Schulden!J14&lt;Schulden!J21,AB27&gt;0),MAX(0,AB27+AC27-MIN(Schulden!G14,AB27+AC27)),0)+IF(AND(Schulden!J15&lt;Schulden!J21,AF27&gt;0),MAX(0,AF27+AG27-MIN(Schulden!G15,AF27+AG27)),0)+IF(AND(Schulden!J16&lt;Schulden!J21,AJ27&gt;0),MAX(0,AJ27+AK27-MIN(Schulden!G16,AJ27+AK27)),0)+IF(AND(Schulden!J17&lt;Schulden!J21,AN27&gt;0),MAX(0,AN27+AO27-MIN(Schulden!G17,AN27+AO27)),0)+IF(AND(Schulden!J18&lt;Schulden!J21,AR27&gt;0),MAX(0,AR27+AS27-MIN(Schulden!G18,AR27+AS27)),0)+IF(AND(Schulden!J19&lt;Schulden!J21,AV27&gt;0),MAX(0,AV27+AW27-MIN(Schulden!G19,AV27+AW27)),0)+IF(AND(Schulden!J20&lt;Schulden!J21,AZ27&gt;0),MAX(0,AZ27+BA27-MIN(Schulden!G20,AZ27+BA27)),0)+IF(AND(Schulden!J21&lt;Schulden!J21,BD27&gt;0),MAX(0,BD27+BE27-MIN(Schulden!G21,BD27+BE27)),0)+IF(AND(Schulden!J22&lt;Schulden!J21,BH27&gt;0),MAX(0,BH27+BI27-MIN(Schulden!G22,BH27+BI27)),0))),MAX(0,BD27+BE27-MIN(Schulden!G21,BD27+BE27)))+SUMIFS(Sonderzahlungen!$D$8:$D$67,Sonderzahlungen!$G$8:$G$67,$B27,Sonderzahlungen!$E$8:$E$67,"Gezielte Schuld",Sonderzahlungen!$F$8:$F$67,Schulden!B21)))</f>
        <v/>
      </c>
      <c r="BG27" s="24">
        <f>MAX(0,BD27+BE27-BF27)</f>
        <v/>
      </c>
      <c r="BH27" s="24">
        <f>BK26</f>
        <v/>
      </c>
      <c r="BI27" s="24">
        <f>IF(BH27&lt;=0,0,BH27*Schulden!F22/12)</f>
        <v/>
      </c>
      <c r="BJ27" s="24">
        <f>IF(BH27&lt;=0,0,MIN(BH27+BI27,MIN(Schulden!G22,BH27+BI27)+MIN(MAX(0,Strategie!$C$9+SUMIFS(Sonderzahlungen!$D$8:$D$67,Sonderzahlungen!$G$8:$G$67,$B27,Sonderzahlungen!$E$8:$E$67,"Nach Strategie")-(IF(AND(Schulden!J8&lt;Schulden!J22,D27&gt;0),MAX(0,D27+E27-MIN(Schulden!G8,D27+E27)),0)+IF(AND(Schulden!J9&lt;Schulden!J22,H27&gt;0),MAX(0,H27+I27-MIN(Schulden!G9,H27+I27)),0)+IF(AND(Schulden!J10&lt;Schulden!J22,L27&gt;0),MAX(0,L27+M27-MIN(Schulden!G10,L27+M27)),0)+IF(AND(Schulden!J11&lt;Schulden!J22,P27&gt;0),MAX(0,P27+Q27-MIN(Schulden!G11,P27+Q27)),0)+IF(AND(Schulden!J12&lt;Schulden!J22,T27&gt;0),MAX(0,T27+U27-MIN(Schulden!G12,T27+U27)),0)+IF(AND(Schulden!J13&lt;Schulden!J22,X27&gt;0),MAX(0,X27+Y27-MIN(Schulden!G13,X27+Y27)),0)+IF(AND(Schulden!J14&lt;Schulden!J22,AB27&gt;0),MAX(0,AB27+AC27-MIN(Schulden!G14,AB27+AC27)),0)+IF(AND(Schulden!J15&lt;Schulden!J22,AF27&gt;0),MAX(0,AF27+AG27-MIN(Schulden!G15,AF27+AG27)),0)+IF(AND(Schulden!J16&lt;Schulden!J22,AJ27&gt;0),MAX(0,AJ27+AK27-MIN(Schulden!G16,AJ27+AK27)),0)+IF(AND(Schulden!J17&lt;Schulden!J22,AN27&gt;0),MAX(0,AN27+AO27-MIN(Schulden!G17,AN27+AO27)),0)+IF(AND(Schulden!J18&lt;Schulden!J22,AR27&gt;0),MAX(0,AR27+AS27-MIN(Schulden!G18,AR27+AS27)),0)+IF(AND(Schulden!J19&lt;Schulden!J22,AV27&gt;0),MAX(0,AV27+AW27-MIN(Schulden!G19,AV27+AW27)),0)+IF(AND(Schulden!J20&lt;Schulden!J22,AZ27&gt;0),MAX(0,AZ27+BA27-MIN(Schulden!G20,AZ27+BA27)),0)+IF(AND(Schulden!J21&lt;Schulden!J22,BD27&gt;0),MAX(0,BD27+BE27-MIN(Schulden!G21,BD27+BE27)),0)+IF(AND(Schulden!J22&lt;Schulden!J22,BH27&gt;0),MAX(0,BH27+BI27-MIN(Schulden!G22,BH27+BI27)),0))),MAX(0,BH27+BI27-MIN(Schulden!G22,BH27+BI27)))+SUMIFS(Sonderzahlungen!$D$8:$D$67,Sonderzahlungen!$G$8:$G$67,$B27,Sonderzahlungen!$E$8:$E$67,"Gezielte Schuld",Sonderzahlungen!$F$8:$F$67,Schulden!B22)))</f>
        <v/>
      </c>
      <c r="BK27" s="24">
        <f>MAX(0,BH27+BI27-BJ27)</f>
        <v/>
      </c>
    </row>
    <row r="28">
      <c r="B28" s="23">
        <f>EDATE(B27,1)</f>
        <v/>
      </c>
      <c r="C28" s="24">
        <f>SUMIFS(Sonderzahlungen!$D$8:$D$67,Sonderzahlungen!$G$8:$G$67,B28)</f>
        <v/>
      </c>
      <c r="D28" s="24">
        <f>G27</f>
        <v/>
      </c>
      <c r="E28" s="24">
        <f>IF(D28&lt;=0,0,D28*Schulden!F8/12)</f>
        <v/>
      </c>
      <c r="F28" s="24">
        <f>IF(D28&lt;=0,0,MIN(D28+E28,MIN(Schulden!G8,D28+E28)+MIN(MAX(0,Strategie!$C$9+SUMIFS(Sonderzahlungen!$D$8:$D$67,Sonderzahlungen!$G$8:$G$67,$B28,Sonderzahlungen!$E$8:$E$67,"Nach Strategie")-(IF(AND(Schulden!J8&lt;Schulden!J8,D28&gt;0),MAX(0,D28+E28-MIN(Schulden!G8,D28+E28)),0)+IF(AND(Schulden!J9&lt;Schulden!J8,H28&gt;0),MAX(0,H28+I28-MIN(Schulden!G9,H28+I28)),0)+IF(AND(Schulden!J10&lt;Schulden!J8,L28&gt;0),MAX(0,L28+M28-MIN(Schulden!G10,L28+M28)),0)+IF(AND(Schulden!J11&lt;Schulden!J8,P28&gt;0),MAX(0,P28+Q28-MIN(Schulden!G11,P28+Q28)),0)+IF(AND(Schulden!J12&lt;Schulden!J8,T28&gt;0),MAX(0,T28+U28-MIN(Schulden!G12,T28+U28)),0)+IF(AND(Schulden!J13&lt;Schulden!J8,X28&gt;0),MAX(0,X28+Y28-MIN(Schulden!G13,X28+Y28)),0)+IF(AND(Schulden!J14&lt;Schulden!J8,AB28&gt;0),MAX(0,AB28+AC28-MIN(Schulden!G14,AB28+AC28)),0)+IF(AND(Schulden!J15&lt;Schulden!J8,AF28&gt;0),MAX(0,AF28+AG28-MIN(Schulden!G15,AF28+AG28)),0)+IF(AND(Schulden!J16&lt;Schulden!J8,AJ28&gt;0),MAX(0,AJ28+AK28-MIN(Schulden!G16,AJ28+AK28)),0)+IF(AND(Schulden!J17&lt;Schulden!J8,AN28&gt;0),MAX(0,AN28+AO28-MIN(Schulden!G17,AN28+AO28)),0)+IF(AND(Schulden!J18&lt;Schulden!J8,AR28&gt;0),MAX(0,AR28+AS28-MIN(Schulden!G18,AR28+AS28)),0)+IF(AND(Schulden!J19&lt;Schulden!J8,AV28&gt;0),MAX(0,AV28+AW28-MIN(Schulden!G19,AV28+AW28)),0)+IF(AND(Schulden!J20&lt;Schulden!J8,AZ28&gt;0),MAX(0,AZ28+BA28-MIN(Schulden!G20,AZ28+BA28)),0)+IF(AND(Schulden!J21&lt;Schulden!J8,BD28&gt;0),MAX(0,BD28+BE28-MIN(Schulden!G21,BD28+BE28)),0)+IF(AND(Schulden!J22&lt;Schulden!J8,BH28&gt;0),MAX(0,BH28+BI28-MIN(Schulden!G22,BH28+BI28)),0))),MAX(0,D28+E28-MIN(Schulden!G8,D28+E28)))+SUMIFS(Sonderzahlungen!$D$8:$D$67,Sonderzahlungen!$G$8:$G$67,$B28,Sonderzahlungen!$E$8:$E$67,"Gezielte Schuld",Sonderzahlungen!$F$8:$F$67,Schulden!B8)))</f>
        <v/>
      </c>
      <c r="G28" s="24">
        <f>MAX(0,D28+E28-F28)</f>
        <v/>
      </c>
      <c r="H28" s="24">
        <f>K27</f>
        <v/>
      </c>
      <c r="I28" s="24">
        <f>IF(H28&lt;=0,0,H28*Schulden!F9/12)</f>
        <v/>
      </c>
      <c r="J28" s="24">
        <f>IF(H28&lt;=0,0,MIN(H28+I28,MIN(Schulden!G9,H28+I28)+MIN(MAX(0,Strategie!$C$9+SUMIFS(Sonderzahlungen!$D$8:$D$67,Sonderzahlungen!$G$8:$G$67,$B28,Sonderzahlungen!$E$8:$E$67,"Nach Strategie")-(IF(AND(Schulden!J8&lt;Schulden!J9,D28&gt;0),MAX(0,D28+E28-MIN(Schulden!G8,D28+E28)),0)+IF(AND(Schulden!J9&lt;Schulden!J9,H28&gt;0),MAX(0,H28+I28-MIN(Schulden!G9,H28+I28)),0)+IF(AND(Schulden!J10&lt;Schulden!J9,L28&gt;0),MAX(0,L28+M28-MIN(Schulden!G10,L28+M28)),0)+IF(AND(Schulden!J11&lt;Schulden!J9,P28&gt;0),MAX(0,P28+Q28-MIN(Schulden!G11,P28+Q28)),0)+IF(AND(Schulden!J12&lt;Schulden!J9,T28&gt;0),MAX(0,T28+U28-MIN(Schulden!G12,T28+U28)),0)+IF(AND(Schulden!J13&lt;Schulden!J9,X28&gt;0),MAX(0,X28+Y28-MIN(Schulden!G13,X28+Y28)),0)+IF(AND(Schulden!J14&lt;Schulden!J9,AB28&gt;0),MAX(0,AB28+AC28-MIN(Schulden!G14,AB28+AC28)),0)+IF(AND(Schulden!J15&lt;Schulden!J9,AF28&gt;0),MAX(0,AF28+AG28-MIN(Schulden!G15,AF28+AG28)),0)+IF(AND(Schulden!J16&lt;Schulden!J9,AJ28&gt;0),MAX(0,AJ28+AK28-MIN(Schulden!G16,AJ28+AK28)),0)+IF(AND(Schulden!J17&lt;Schulden!J9,AN28&gt;0),MAX(0,AN28+AO28-MIN(Schulden!G17,AN28+AO28)),0)+IF(AND(Schulden!J18&lt;Schulden!J9,AR28&gt;0),MAX(0,AR28+AS28-MIN(Schulden!G18,AR28+AS28)),0)+IF(AND(Schulden!J19&lt;Schulden!J9,AV28&gt;0),MAX(0,AV28+AW28-MIN(Schulden!G19,AV28+AW28)),0)+IF(AND(Schulden!J20&lt;Schulden!J9,AZ28&gt;0),MAX(0,AZ28+BA28-MIN(Schulden!G20,AZ28+BA28)),0)+IF(AND(Schulden!J21&lt;Schulden!J9,BD28&gt;0),MAX(0,BD28+BE28-MIN(Schulden!G21,BD28+BE28)),0)+IF(AND(Schulden!J22&lt;Schulden!J9,BH28&gt;0),MAX(0,BH28+BI28-MIN(Schulden!G22,BH28+BI28)),0))),MAX(0,H28+I28-MIN(Schulden!G9,H28+I28)))+SUMIFS(Sonderzahlungen!$D$8:$D$67,Sonderzahlungen!$G$8:$G$67,$B28,Sonderzahlungen!$E$8:$E$67,"Gezielte Schuld",Sonderzahlungen!$F$8:$F$67,Schulden!B9)))</f>
        <v/>
      </c>
      <c r="K28" s="24">
        <f>MAX(0,H28+I28-J28)</f>
        <v/>
      </c>
      <c r="L28" s="24">
        <f>O27</f>
        <v/>
      </c>
      <c r="M28" s="24">
        <f>IF(L28&lt;=0,0,L28*Schulden!F10/12)</f>
        <v/>
      </c>
      <c r="N28" s="24">
        <f>IF(L28&lt;=0,0,MIN(L28+M28,MIN(Schulden!G10,L28+M28)+MIN(MAX(0,Strategie!$C$9+SUMIFS(Sonderzahlungen!$D$8:$D$67,Sonderzahlungen!$G$8:$G$67,$B28,Sonderzahlungen!$E$8:$E$67,"Nach Strategie")-(IF(AND(Schulden!J8&lt;Schulden!J10,D28&gt;0),MAX(0,D28+E28-MIN(Schulden!G8,D28+E28)),0)+IF(AND(Schulden!J9&lt;Schulden!J10,H28&gt;0),MAX(0,H28+I28-MIN(Schulden!G9,H28+I28)),0)+IF(AND(Schulden!J10&lt;Schulden!J10,L28&gt;0),MAX(0,L28+M28-MIN(Schulden!G10,L28+M28)),0)+IF(AND(Schulden!J11&lt;Schulden!J10,P28&gt;0),MAX(0,P28+Q28-MIN(Schulden!G11,P28+Q28)),0)+IF(AND(Schulden!J12&lt;Schulden!J10,T28&gt;0),MAX(0,T28+U28-MIN(Schulden!G12,T28+U28)),0)+IF(AND(Schulden!J13&lt;Schulden!J10,X28&gt;0),MAX(0,X28+Y28-MIN(Schulden!G13,X28+Y28)),0)+IF(AND(Schulden!J14&lt;Schulden!J10,AB28&gt;0),MAX(0,AB28+AC28-MIN(Schulden!G14,AB28+AC28)),0)+IF(AND(Schulden!J15&lt;Schulden!J10,AF28&gt;0),MAX(0,AF28+AG28-MIN(Schulden!G15,AF28+AG28)),0)+IF(AND(Schulden!J16&lt;Schulden!J10,AJ28&gt;0),MAX(0,AJ28+AK28-MIN(Schulden!G16,AJ28+AK28)),0)+IF(AND(Schulden!J17&lt;Schulden!J10,AN28&gt;0),MAX(0,AN28+AO28-MIN(Schulden!G17,AN28+AO28)),0)+IF(AND(Schulden!J18&lt;Schulden!J10,AR28&gt;0),MAX(0,AR28+AS28-MIN(Schulden!G18,AR28+AS28)),0)+IF(AND(Schulden!J19&lt;Schulden!J10,AV28&gt;0),MAX(0,AV28+AW28-MIN(Schulden!G19,AV28+AW28)),0)+IF(AND(Schulden!J20&lt;Schulden!J10,AZ28&gt;0),MAX(0,AZ28+BA28-MIN(Schulden!G20,AZ28+BA28)),0)+IF(AND(Schulden!J21&lt;Schulden!J10,BD28&gt;0),MAX(0,BD28+BE28-MIN(Schulden!G21,BD28+BE28)),0)+IF(AND(Schulden!J22&lt;Schulden!J10,BH28&gt;0),MAX(0,BH28+BI28-MIN(Schulden!G22,BH28+BI28)),0))),MAX(0,L28+M28-MIN(Schulden!G10,L28+M28)))+SUMIFS(Sonderzahlungen!$D$8:$D$67,Sonderzahlungen!$G$8:$G$67,$B28,Sonderzahlungen!$E$8:$E$67,"Gezielte Schuld",Sonderzahlungen!$F$8:$F$67,Schulden!B10)))</f>
        <v/>
      </c>
      <c r="O28" s="24">
        <f>MAX(0,L28+M28-N28)</f>
        <v/>
      </c>
      <c r="P28" s="24">
        <f>S27</f>
        <v/>
      </c>
      <c r="Q28" s="24">
        <f>IF(P28&lt;=0,0,P28*Schulden!F11/12)</f>
        <v/>
      </c>
      <c r="R28" s="24">
        <f>IF(P28&lt;=0,0,MIN(P28+Q28,MIN(Schulden!G11,P28+Q28)+MIN(MAX(0,Strategie!$C$9+SUMIFS(Sonderzahlungen!$D$8:$D$67,Sonderzahlungen!$G$8:$G$67,$B28,Sonderzahlungen!$E$8:$E$67,"Nach Strategie")-(IF(AND(Schulden!J8&lt;Schulden!J11,D28&gt;0),MAX(0,D28+E28-MIN(Schulden!G8,D28+E28)),0)+IF(AND(Schulden!J9&lt;Schulden!J11,H28&gt;0),MAX(0,H28+I28-MIN(Schulden!G9,H28+I28)),0)+IF(AND(Schulden!J10&lt;Schulden!J11,L28&gt;0),MAX(0,L28+M28-MIN(Schulden!G10,L28+M28)),0)+IF(AND(Schulden!J11&lt;Schulden!J11,P28&gt;0),MAX(0,P28+Q28-MIN(Schulden!G11,P28+Q28)),0)+IF(AND(Schulden!J12&lt;Schulden!J11,T28&gt;0),MAX(0,T28+U28-MIN(Schulden!G12,T28+U28)),0)+IF(AND(Schulden!J13&lt;Schulden!J11,X28&gt;0),MAX(0,X28+Y28-MIN(Schulden!G13,X28+Y28)),0)+IF(AND(Schulden!J14&lt;Schulden!J11,AB28&gt;0),MAX(0,AB28+AC28-MIN(Schulden!G14,AB28+AC28)),0)+IF(AND(Schulden!J15&lt;Schulden!J11,AF28&gt;0),MAX(0,AF28+AG28-MIN(Schulden!G15,AF28+AG28)),0)+IF(AND(Schulden!J16&lt;Schulden!J11,AJ28&gt;0),MAX(0,AJ28+AK28-MIN(Schulden!G16,AJ28+AK28)),0)+IF(AND(Schulden!J17&lt;Schulden!J11,AN28&gt;0),MAX(0,AN28+AO28-MIN(Schulden!G17,AN28+AO28)),0)+IF(AND(Schulden!J18&lt;Schulden!J11,AR28&gt;0),MAX(0,AR28+AS28-MIN(Schulden!G18,AR28+AS28)),0)+IF(AND(Schulden!J19&lt;Schulden!J11,AV28&gt;0),MAX(0,AV28+AW28-MIN(Schulden!G19,AV28+AW28)),0)+IF(AND(Schulden!J20&lt;Schulden!J11,AZ28&gt;0),MAX(0,AZ28+BA28-MIN(Schulden!G20,AZ28+BA28)),0)+IF(AND(Schulden!J21&lt;Schulden!J11,BD28&gt;0),MAX(0,BD28+BE28-MIN(Schulden!G21,BD28+BE28)),0)+IF(AND(Schulden!J22&lt;Schulden!J11,BH28&gt;0),MAX(0,BH28+BI28-MIN(Schulden!G22,BH28+BI28)),0))),MAX(0,P28+Q28-MIN(Schulden!G11,P28+Q28)))+SUMIFS(Sonderzahlungen!$D$8:$D$67,Sonderzahlungen!$G$8:$G$67,$B28,Sonderzahlungen!$E$8:$E$67,"Gezielte Schuld",Sonderzahlungen!$F$8:$F$67,Schulden!B11)))</f>
        <v/>
      </c>
      <c r="S28" s="24">
        <f>MAX(0,P28+Q28-R28)</f>
        <v/>
      </c>
      <c r="T28" s="24">
        <f>W27</f>
        <v/>
      </c>
      <c r="U28" s="24">
        <f>IF(T28&lt;=0,0,T28*Schulden!F12/12)</f>
        <v/>
      </c>
      <c r="V28" s="24">
        <f>IF(T28&lt;=0,0,MIN(T28+U28,MIN(Schulden!G12,T28+U28)+MIN(MAX(0,Strategie!$C$9+SUMIFS(Sonderzahlungen!$D$8:$D$67,Sonderzahlungen!$G$8:$G$67,$B28,Sonderzahlungen!$E$8:$E$67,"Nach Strategie")-(IF(AND(Schulden!J8&lt;Schulden!J12,D28&gt;0),MAX(0,D28+E28-MIN(Schulden!G8,D28+E28)),0)+IF(AND(Schulden!J9&lt;Schulden!J12,H28&gt;0),MAX(0,H28+I28-MIN(Schulden!G9,H28+I28)),0)+IF(AND(Schulden!J10&lt;Schulden!J12,L28&gt;0),MAX(0,L28+M28-MIN(Schulden!G10,L28+M28)),0)+IF(AND(Schulden!J11&lt;Schulden!J12,P28&gt;0),MAX(0,P28+Q28-MIN(Schulden!G11,P28+Q28)),0)+IF(AND(Schulden!J12&lt;Schulden!J12,T28&gt;0),MAX(0,T28+U28-MIN(Schulden!G12,T28+U28)),0)+IF(AND(Schulden!J13&lt;Schulden!J12,X28&gt;0),MAX(0,X28+Y28-MIN(Schulden!G13,X28+Y28)),0)+IF(AND(Schulden!J14&lt;Schulden!J12,AB28&gt;0),MAX(0,AB28+AC28-MIN(Schulden!G14,AB28+AC28)),0)+IF(AND(Schulden!J15&lt;Schulden!J12,AF28&gt;0),MAX(0,AF28+AG28-MIN(Schulden!G15,AF28+AG28)),0)+IF(AND(Schulden!J16&lt;Schulden!J12,AJ28&gt;0),MAX(0,AJ28+AK28-MIN(Schulden!G16,AJ28+AK28)),0)+IF(AND(Schulden!J17&lt;Schulden!J12,AN28&gt;0),MAX(0,AN28+AO28-MIN(Schulden!G17,AN28+AO28)),0)+IF(AND(Schulden!J18&lt;Schulden!J12,AR28&gt;0),MAX(0,AR28+AS28-MIN(Schulden!G18,AR28+AS28)),0)+IF(AND(Schulden!J19&lt;Schulden!J12,AV28&gt;0),MAX(0,AV28+AW28-MIN(Schulden!G19,AV28+AW28)),0)+IF(AND(Schulden!J20&lt;Schulden!J12,AZ28&gt;0),MAX(0,AZ28+BA28-MIN(Schulden!G20,AZ28+BA28)),0)+IF(AND(Schulden!J21&lt;Schulden!J12,BD28&gt;0),MAX(0,BD28+BE28-MIN(Schulden!G21,BD28+BE28)),0)+IF(AND(Schulden!J22&lt;Schulden!J12,BH28&gt;0),MAX(0,BH28+BI28-MIN(Schulden!G22,BH28+BI28)),0))),MAX(0,T28+U28-MIN(Schulden!G12,T28+U28)))+SUMIFS(Sonderzahlungen!$D$8:$D$67,Sonderzahlungen!$G$8:$G$67,$B28,Sonderzahlungen!$E$8:$E$67,"Gezielte Schuld",Sonderzahlungen!$F$8:$F$67,Schulden!B12)))</f>
        <v/>
      </c>
      <c r="W28" s="24">
        <f>MAX(0,T28+U28-V28)</f>
        <v/>
      </c>
      <c r="X28" s="24">
        <f>AA27</f>
        <v/>
      </c>
      <c r="Y28" s="24">
        <f>IF(X28&lt;=0,0,X28*Schulden!F13/12)</f>
        <v/>
      </c>
      <c r="Z28" s="24">
        <f>IF(X28&lt;=0,0,MIN(X28+Y28,MIN(Schulden!G13,X28+Y28)+MIN(MAX(0,Strategie!$C$9+SUMIFS(Sonderzahlungen!$D$8:$D$67,Sonderzahlungen!$G$8:$G$67,$B28,Sonderzahlungen!$E$8:$E$67,"Nach Strategie")-(IF(AND(Schulden!J8&lt;Schulden!J13,D28&gt;0),MAX(0,D28+E28-MIN(Schulden!G8,D28+E28)),0)+IF(AND(Schulden!J9&lt;Schulden!J13,H28&gt;0),MAX(0,H28+I28-MIN(Schulden!G9,H28+I28)),0)+IF(AND(Schulden!J10&lt;Schulden!J13,L28&gt;0),MAX(0,L28+M28-MIN(Schulden!G10,L28+M28)),0)+IF(AND(Schulden!J11&lt;Schulden!J13,P28&gt;0),MAX(0,P28+Q28-MIN(Schulden!G11,P28+Q28)),0)+IF(AND(Schulden!J12&lt;Schulden!J13,T28&gt;0),MAX(0,T28+U28-MIN(Schulden!G12,T28+U28)),0)+IF(AND(Schulden!J13&lt;Schulden!J13,X28&gt;0),MAX(0,X28+Y28-MIN(Schulden!G13,X28+Y28)),0)+IF(AND(Schulden!J14&lt;Schulden!J13,AB28&gt;0),MAX(0,AB28+AC28-MIN(Schulden!G14,AB28+AC28)),0)+IF(AND(Schulden!J15&lt;Schulden!J13,AF28&gt;0),MAX(0,AF28+AG28-MIN(Schulden!G15,AF28+AG28)),0)+IF(AND(Schulden!J16&lt;Schulden!J13,AJ28&gt;0),MAX(0,AJ28+AK28-MIN(Schulden!G16,AJ28+AK28)),0)+IF(AND(Schulden!J17&lt;Schulden!J13,AN28&gt;0),MAX(0,AN28+AO28-MIN(Schulden!G17,AN28+AO28)),0)+IF(AND(Schulden!J18&lt;Schulden!J13,AR28&gt;0),MAX(0,AR28+AS28-MIN(Schulden!G18,AR28+AS28)),0)+IF(AND(Schulden!J19&lt;Schulden!J13,AV28&gt;0),MAX(0,AV28+AW28-MIN(Schulden!G19,AV28+AW28)),0)+IF(AND(Schulden!J20&lt;Schulden!J13,AZ28&gt;0),MAX(0,AZ28+BA28-MIN(Schulden!G20,AZ28+BA28)),0)+IF(AND(Schulden!J21&lt;Schulden!J13,BD28&gt;0),MAX(0,BD28+BE28-MIN(Schulden!G21,BD28+BE28)),0)+IF(AND(Schulden!J22&lt;Schulden!J13,BH28&gt;0),MAX(0,BH28+BI28-MIN(Schulden!G22,BH28+BI28)),0))),MAX(0,X28+Y28-MIN(Schulden!G13,X28+Y28)))+SUMIFS(Sonderzahlungen!$D$8:$D$67,Sonderzahlungen!$G$8:$G$67,$B28,Sonderzahlungen!$E$8:$E$67,"Gezielte Schuld",Sonderzahlungen!$F$8:$F$67,Schulden!B13)))</f>
        <v/>
      </c>
      <c r="AA28" s="24">
        <f>MAX(0,X28+Y28-Z28)</f>
        <v/>
      </c>
      <c r="AB28" s="24">
        <f>AE27</f>
        <v/>
      </c>
      <c r="AC28" s="24">
        <f>IF(AB28&lt;=0,0,AB28*Schulden!F14/12)</f>
        <v/>
      </c>
      <c r="AD28" s="24">
        <f>IF(AB28&lt;=0,0,MIN(AB28+AC28,MIN(Schulden!G14,AB28+AC28)+MIN(MAX(0,Strategie!$C$9+SUMIFS(Sonderzahlungen!$D$8:$D$67,Sonderzahlungen!$G$8:$G$67,$B28,Sonderzahlungen!$E$8:$E$67,"Nach Strategie")-(IF(AND(Schulden!J8&lt;Schulden!J14,D28&gt;0),MAX(0,D28+E28-MIN(Schulden!G8,D28+E28)),0)+IF(AND(Schulden!J9&lt;Schulden!J14,H28&gt;0),MAX(0,H28+I28-MIN(Schulden!G9,H28+I28)),0)+IF(AND(Schulden!J10&lt;Schulden!J14,L28&gt;0),MAX(0,L28+M28-MIN(Schulden!G10,L28+M28)),0)+IF(AND(Schulden!J11&lt;Schulden!J14,P28&gt;0),MAX(0,P28+Q28-MIN(Schulden!G11,P28+Q28)),0)+IF(AND(Schulden!J12&lt;Schulden!J14,T28&gt;0),MAX(0,T28+U28-MIN(Schulden!G12,T28+U28)),0)+IF(AND(Schulden!J13&lt;Schulden!J14,X28&gt;0),MAX(0,X28+Y28-MIN(Schulden!G13,X28+Y28)),0)+IF(AND(Schulden!J14&lt;Schulden!J14,AB28&gt;0),MAX(0,AB28+AC28-MIN(Schulden!G14,AB28+AC28)),0)+IF(AND(Schulden!J15&lt;Schulden!J14,AF28&gt;0),MAX(0,AF28+AG28-MIN(Schulden!G15,AF28+AG28)),0)+IF(AND(Schulden!J16&lt;Schulden!J14,AJ28&gt;0),MAX(0,AJ28+AK28-MIN(Schulden!G16,AJ28+AK28)),0)+IF(AND(Schulden!J17&lt;Schulden!J14,AN28&gt;0),MAX(0,AN28+AO28-MIN(Schulden!G17,AN28+AO28)),0)+IF(AND(Schulden!J18&lt;Schulden!J14,AR28&gt;0),MAX(0,AR28+AS28-MIN(Schulden!G18,AR28+AS28)),0)+IF(AND(Schulden!J19&lt;Schulden!J14,AV28&gt;0),MAX(0,AV28+AW28-MIN(Schulden!G19,AV28+AW28)),0)+IF(AND(Schulden!J20&lt;Schulden!J14,AZ28&gt;0),MAX(0,AZ28+BA28-MIN(Schulden!G20,AZ28+BA28)),0)+IF(AND(Schulden!J21&lt;Schulden!J14,BD28&gt;0),MAX(0,BD28+BE28-MIN(Schulden!G21,BD28+BE28)),0)+IF(AND(Schulden!J22&lt;Schulden!J14,BH28&gt;0),MAX(0,BH28+BI28-MIN(Schulden!G22,BH28+BI28)),0))),MAX(0,AB28+AC28-MIN(Schulden!G14,AB28+AC28)))+SUMIFS(Sonderzahlungen!$D$8:$D$67,Sonderzahlungen!$G$8:$G$67,$B28,Sonderzahlungen!$E$8:$E$67,"Gezielte Schuld",Sonderzahlungen!$F$8:$F$67,Schulden!B14)))</f>
        <v/>
      </c>
      <c r="AE28" s="24">
        <f>MAX(0,AB28+AC28-AD28)</f>
        <v/>
      </c>
      <c r="AF28" s="24">
        <f>AI27</f>
        <v/>
      </c>
      <c r="AG28" s="24">
        <f>IF(AF28&lt;=0,0,AF28*Schulden!F15/12)</f>
        <v/>
      </c>
      <c r="AH28" s="24">
        <f>IF(AF28&lt;=0,0,MIN(AF28+AG28,MIN(Schulden!G15,AF28+AG28)+MIN(MAX(0,Strategie!$C$9+SUMIFS(Sonderzahlungen!$D$8:$D$67,Sonderzahlungen!$G$8:$G$67,$B28,Sonderzahlungen!$E$8:$E$67,"Nach Strategie")-(IF(AND(Schulden!J8&lt;Schulden!J15,D28&gt;0),MAX(0,D28+E28-MIN(Schulden!G8,D28+E28)),0)+IF(AND(Schulden!J9&lt;Schulden!J15,H28&gt;0),MAX(0,H28+I28-MIN(Schulden!G9,H28+I28)),0)+IF(AND(Schulden!J10&lt;Schulden!J15,L28&gt;0),MAX(0,L28+M28-MIN(Schulden!G10,L28+M28)),0)+IF(AND(Schulden!J11&lt;Schulden!J15,P28&gt;0),MAX(0,P28+Q28-MIN(Schulden!G11,P28+Q28)),0)+IF(AND(Schulden!J12&lt;Schulden!J15,T28&gt;0),MAX(0,T28+U28-MIN(Schulden!G12,T28+U28)),0)+IF(AND(Schulden!J13&lt;Schulden!J15,X28&gt;0),MAX(0,X28+Y28-MIN(Schulden!G13,X28+Y28)),0)+IF(AND(Schulden!J14&lt;Schulden!J15,AB28&gt;0),MAX(0,AB28+AC28-MIN(Schulden!G14,AB28+AC28)),0)+IF(AND(Schulden!J15&lt;Schulden!J15,AF28&gt;0),MAX(0,AF28+AG28-MIN(Schulden!G15,AF28+AG28)),0)+IF(AND(Schulden!J16&lt;Schulden!J15,AJ28&gt;0),MAX(0,AJ28+AK28-MIN(Schulden!G16,AJ28+AK28)),0)+IF(AND(Schulden!J17&lt;Schulden!J15,AN28&gt;0),MAX(0,AN28+AO28-MIN(Schulden!G17,AN28+AO28)),0)+IF(AND(Schulden!J18&lt;Schulden!J15,AR28&gt;0),MAX(0,AR28+AS28-MIN(Schulden!G18,AR28+AS28)),0)+IF(AND(Schulden!J19&lt;Schulden!J15,AV28&gt;0),MAX(0,AV28+AW28-MIN(Schulden!G19,AV28+AW28)),0)+IF(AND(Schulden!J20&lt;Schulden!J15,AZ28&gt;0),MAX(0,AZ28+BA28-MIN(Schulden!G20,AZ28+BA28)),0)+IF(AND(Schulden!J21&lt;Schulden!J15,BD28&gt;0),MAX(0,BD28+BE28-MIN(Schulden!G21,BD28+BE28)),0)+IF(AND(Schulden!J22&lt;Schulden!J15,BH28&gt;0),MAX(0,BH28+BI28-MIN(Schulden!G22,BH28+BI28)),0))),MAX(0,AF28+AG28-MIN(Schulden!G15,AF28+AG28)))+SUMIFS(Sonderzahlungen!$D$8:$D$67,Sonderzahlungen!$G$8:$G$67,$B28,Sonderzahlungen!$E$8:$E$67,"Gezielte Schuld",Sonderzahlungen!$F$8:$F$67,Schulden!B15)))</f>
        <v/>
      </c>
      <c r="AI28" s="24">
        <f>MAX(0,AF28+AG28-AH28)</f>
        <v/>
      </c>
      <c r="AJ28" s="24">
        <f>AM27</f>
        <v/>
      </c>
      <c r="AK28" s="24">
        <f>IF(AJ28&lt;=0,0,AJ28*Schulden!F16/12)</f>
        <v/>
      </c>
      <c r="AL28" s="24">
        <f>IF(AJ28&lt;=0,0,MIN(AJ28+AK28,MIN(Schulden!G16,AJ28+AK28)+MIN(MAX(0,Strategie!$C$9+SUMIFS(Sonderzahlungen!$D$8:$D$67,Sonderzahlungen!$G$8:$G$67,$B28,Sonderzahlungen!$E$8:$E$67,"Nach Strategie")-(IF(AND(Schulden!J8&lt;Schulden!J16,D28&gt;0),MAX(0,D28+E28-MIN(Schulden!G8,D28+E28)),0)+IF(AND(Schulden!J9&lt;Schulden!J16,H28&gt;0),MAX(0,H28+I28-MIN(Schulden!G9,H28+I28)),0)+IF(AND(Schulden!J10&lt;Schulden!J16,L28&gt;0),MAX(0,L28+M28-MIN(Schulden!G10,L28+M28)),0)+IF(AND(Schulden!J11&lt;Schulden!J16,P28&gt;0),MAX(0,P28+Q28-MIN(Schulden!G11,P28+Q28)),0)+IF(AND(Schulden!J12&lt;Schulden!J16,T28&gt;0),MAX(0,T28+U28-MIN(Schulden!G12,T28+U28)),0)+IF(AND(Schulden!J13&lt;Schulden!J16,X28&gt;0),MAX(0,X28+Y28-MIN(Schulden!G13,X28+Y28)),0)+IF(AND(Schulden!J14&lt;Schulden!J16,AB28&gt;0),MAX(0,AB28+AC28-MIN(Schulden!G14,AB28+AC28)),0)+IF(AND(Schulden!J15&lt;Schulden!J16,AF28&gt;0),MAX(0,AF28+AG28-MIN(Schulden!G15,AF28+AG28)),0)+IF(AND(Schulden!J16&lt;Schulden!J16,AJ28&gt;0),MAX(0,AJ28+AK28-MIN(Schulden!G16,AJ28+AK28)),0)+IF(AND(Schulden!J17&lt;Schulden!J16,AN28&gt;0),MAX(0,AN28+AO28-MIN(Schulden!G17,AN28+AO28)),0)+IF(AND(Schulden!J18&lt;Schulden!J16,AR28&gt;0),MAX(0,AR28+AS28-MIN(Schulden!G18,AR28+AS28)),0)+IF(AND(Schulden!J19&lt;Schulden!J16,AV28&gt;0),MAX(0,AV28+AW28-MIN(Schulden!G19,AV28+AW28)),0)+IF(AND(Schulden!J20&lt;Schulden!J16,AZ28&gt;0),MAX(0,AZ28+BA28-MIN(Schulden!G20,AZ28+BA28)),0)+IF(AND(Schulden!J21&lt;Schulden!J16,BD28&gt;0),MAX(0,BD28+BE28-MIN(Schulden!G21,BD28+BE28)),0)+IF(AND(Schulden!J22&lt;Schulden!J16,BH28&gt;0),MAX(0,BH28+BI28-MIN(Schulden!G22,BH28+BI28)),0))),MAX(0,AJ28+AK28-MIN(Schulden!G16,AJ28+AK28)))+SUMIFS(Sonderzahlungen!$D$8:$D$67,Sonderzahlungen!$G$8:$G$67,$B28,Sonderzahlungen!$E$8:$E$67,"Gezielte Schuld",Sonderzahlungen!$F$8:$F$67,Schulden!B16)))</f>
        <v/>
      </c>
      <c r="AM28" s="24">
        <f>MAX(0,AJ28+AK28-AL28)</f>
        <v/>
      </c>
      <c r="AN28" s="24">
        <f>AQ27</f>
        <v/>
      </c>
      <c r="AO28" s="24">
        <f>IF(AN28&lt;=0,0,AN28*Schulden!F17/12)</f>
        <v/>
      </c>
      <c r="AP28" s="24">
        <f>IF(AN28&lt;=0,0,MIN(AN28+AO28,MIN(Schulden!G17,AN28+AO28)+MIN(MAX(0,Strategie!$C$9+SUMIFS(Sonderzahlungen!$D$8:$D$67,Sonderzahlungen!$G$8:$G$67,$B28,Sonderzahlungen!$E$8:$E$67,"Nach Strategie")-(IF(AND(Schulden!J8&lt;Schulden!J17,D28&gt;0),MAX(0,D28+E28-MIN(Schulden!G8,D28+E28)),0)+IF(AND(Schulden!J9&lt;Schulden!J17,H28&gt;0),MAX(0,H28+I28-MIN(Schulden!G9,H28+I28)),0)+IF(AND(Schulden!J10&lt;Schulden!J17,L28&gt;0),MAX(0,L28+M28-MIN(Schulden!G10,L28+M28)),0)+IF(AND(Schulden!J11&lt;Schulden!J17,P28&gt;0),MAX(0,P28+Q28-MIN(Schulden!G11,P28+Q28)),0)+IF(AND(Schulden!J12&lt;Schulden!J17,T28&gt;0),MAX(0,T28+U28-MIN(Schulden!G12,T28+U28)),0)+IF(AND(Schulden!J13&lt;Schulden!J17,X28&gt;0),MAX(0,X28+Y28-MIN(Schulden!G13,X28+Y28)),0)+IF(AND(Schulden!J14&lt;Schulden!J17,AB28&gt;0),MAX(0,AB28+AC28-MIN(Schulden!G14,AB28+AC28)),0)+IF(AND(Schulden!J15&lt;Schulden!J17,AF28&gt;0),MAX(0,AF28+AG28-MIN(Schulden!G15,AF28+AG28)),0)+IF(AND(Schulden!J16&lt;Schulden!J17,AJ28&gt;0),MAX(0,AJ28+AK28-MIN(Schulden!G16,AJ28+AK28)),0)+IF(AND(Schulden!J17&lt;Schulden!J17,AN28&gt;0),MAX(0,AN28+AO28-MIN(Schulden!G17,AN28+AO28)),0)+IF(AND(Schulden!J18&lt;Schulden!J17,AR28&gt;0),MAX(0,AR28+AS28-MIN(Schulden!G18,AR28+AS28)),0)+IF(AND(Schulden!J19&lt;Schulden!J17,AV28&gt;0),MAX(0,AV28+AW28-MIN(Schulden!G19,AV28+AW28)),0)+IF(AND(Schulden!J20&lt;Schulden!J17,AZ28&gt;0),MAX(0,AZ28+BA28-MIN(Schulden!G20,AZ28+BA28)),0)+IF(AND(Schulden!J21&lt;Schulden!J17,BD28&gt;0),MAX(0,BD28+BE28-MIN(Schulden!G21,BD28+BE28)),0)+IF(AND(Schulden!J22&lt;Schulden!J17,BH28&gt;0),MAX(0,BH28+BI28-MIN(Schulden!G22,BH28+BI28)),0))),MAX(0,AN28+AO28-MIN(Schulden!G17,AN28+AO28)))+SUMIFS(Sonderzahlungen!$D$8:$D$67,Sonderzahlungen!$G$8:$G$67,$B28,Sonderzahlungen!$E$8:$E$67,"Gezielte Schuld",Sonderzahlungen!$F$8:$F$67,Schulden!B17)))</f>
        <v/>
      </c>
      <c r="AQ28" s="24">
        <f>MAX(0,AN28+AO28-AP28)</f>
        <v/>
      </c>
      <c r="AR28" s="24">
        <f>AU27</f>
        <v/>
      </c>
      <c r="AS28" s="24">
        <f>IF(AR28&lt;=0,0,AR28*Schulden!F18/12)</f>
        <v/>
      </c>
      <c r="AT28" s="24">
        <f>IF(AR28&lt;=0,0,MIN(AR28+AS28,MIN(Schulden!G18,AR28+AS28)+MIN(MAX(0,Strategie!$C$9+SUMIFS(Sonderzahlungen!$D$8:$D$67,Sonderzahlungen!$G$8:$G$67,$B28,Sonderzahlungen!$E$8:$E$67,"Nach Strategie")-(IF(AND(Schulden!J8&lt;Schulden!J18,D28&gt;0),MAX(0,D28+E28-MIN(Schulden!G8,D28+E28)),0)+IF(AND(Schulden!J9&lt;Schulden!J18,H28&gt;0),MAX(0,H28+I28-MIN(Schulden!G9,H28+I28)),0)+IF(AND(Schulden!J10&lt;Schulden!J18,L28&gt;0),MAX(0,L28+M28-MIN(Schulden!G10,L28+M28)),0)+IF(AND(Schulden!J11&lt;Schulden!J18,P28&gt;0),MAX(0,P28+Q28-MIN(Schulden!G11,P28+Q28)),0)+IF(AND(Schulden!J12&lt;Schulden!J18,T28&gt;0),MAX(0,T28+U28-MIN(Schulden!G12,T28+U28)),0)+IF(AND(Schulden!J13&lt;Schulden!J18,X28&gt;0),MAX(0,X28+Y28-MIN(Schulden!G13,X28+Y28)),0)+IF(AND(Schulden!J14&lt;Schulden!J18,AB28&gt;0),MAX(0,AB28+AC28-MIN(Schulden!G14,AB28+AC28)),0)+IF(AND(Schulden!J15&lt;Schulden!J18,AF28&gt;0),MAX(0,AF28+AG28-MIN(Schulden!G15,AF28+AG28)),0)+IF(AND(Schulden!J16&lt;Schulden!J18,AJ28&gt;0),MAX(0,AJ28+AK28-MIN(Schulden!G16,AJ28+AK28)),0)+IF(AND(Schulden!J17&lt;Schulden!J18,AN28&gt;0),MAX(0,AN28+AO28-MIN(Schulden!G17,AN28+AO28)),0)+IF(AND(Schulden!J18&lt;Schulden!J18,AR28&gt;0),MAX(0,AR28+AS28-MIN(Schulden!G18,AR28+AS28)),0)+IF(AND(Schulden!J19&lt;Schulden!J18,AV28&gt;0),MAX(0,AV28+AW28-MIN(Schulden!G19,AV28+AW28)),0)+IF(AND(Schulden!J20&lt;Schulden!J18,AZ28&gt;0),MAX(0,AZ28+BA28-MIN(Schulden!G20,AZ28+BA28)),0)+IF(AND(Schulden!J21&lt;Schulden!J18,BD28&gt;0),MAX(0,BD28+BE28-MIN(Schulden!G21,BD28+BE28)),0)+IF(AND(Schulden!J22&lt;Schulden!J18,BH28&gt;0),MAX(0,BH28+BI28-MIN(Schulden!G22,BH28+BI28)),0))),MAX(0,AR28+AS28-MIN(Schulden!G18,AR28+AS28)))+SUMIFS(Sonderzahlungen!$D$8:$D$67,Sonderzahlungen!$G$8:$G$67,$B28,Sonderzahlungen!$E$8:$E$67,"Gezielte Schuld",Sonderzahlungen!$F$8:$F$67,Schulden!B18)))</f>
        <v/>
      </c>
      <c r="AU28" s="24">
        <f>MAX(0,AR28+AS28-AT28)</f>
        <v/>
      </c>
      <c r="AV28" s="24">
        <f>AY27</f>
        <v/>
      </c>
      <c r="AW28" s="24">
        <f>IF(AV28&lt;=0,0,AV28*Schulden!F19/12)</f>
        <v/>
      </c>
      <c r="AX28" s="24">
        <f>IF(AV28&lt;=0,0,MIN(AV28+AW28,MIN(Schulden!G19,AV28+AW28)+MIN(MAX(0,Strategie!$C$9+SUMIFS(Sonderzahlungen!$D$8:$D$67,Sonderzahlungen!$G$8:$G$67,$B28,Sonderzahlungen!$E$8:$E$67,"Nach Strategie")-(IF(AND(Schulden!J8&lt;Schulden!J19,D28&gt;0),MAX(0,D28+E28-MIN(Schulden!G8,D28+E28)),0)+IF(AND(Schulden!J9&lt;Schulden!J19,H28&gt;0),MAX(0,H28+I28-MIN(Schulden!G9,H28+I28)),0)+IF(AND(Schulden!J10&lt;Schulden!J19,L28&gt;0),MAX(0,L28+M28-MIN(Schulden!G10,L28+M28)),0)+IF(AND(Schulden!J11&lt;Schulden!J19,P28&gt;0),MAX(0,P28+Q28-MIN(Schulden!G11,P28+Q28)),0)+IF(AND(Schulden!J12&lt;Schulden!J19,T28&gt;0),MAX(0,T28+U28-MIN(Schulden!G12,T28+U28)),0)+IF(AND(Schulden!J13&lt;Schulden!J19,X28&gt;0),MAX(0,X28+Y28-MIN(Schulden!G13,X28+Y28)),0)+IF(AND(Schulden!J14&lt;Schulden!J19,AB28&gt;0),MAX(0,AB28+AC28-MIN(Schulden!G14,AB28+AC28)),0)+IF(AND(Schulden!J15&lt;Schulden!J19,AF28&gt;0),MAX(0,AF28+AG28-MIN(Schulden!G15,AF28+AG28)),0)+IF(AND(Schulden!J16&lt;Schulden!J19,AJ28&gt;0),MAX(0,AJ28+AK28-MIN(Schulden!G16,AJ28+AK28)),0)+IF(AND(Schulden!J17&lt;Schulden!J19,AN28&gt;0),MAX(0,AN28+AO28-MIN(Schulden!G17,AN28+AO28)),0)+IF(AND(Schulden!J18&lt;Schulden!J19,AR28&gt;0),MAX(0,AR28+AS28-MIN(Schulden!G18,AR28+AS28)),0)+IF(AND(Schulden!J19&lt;Schulden!J19,AV28&gt;0),MAX(0,AV28+AW28-MIN(Schulden!G19,AV28+AW28)),0)+IF(AND(Schulden!J20&lt;Schulden!J19,AZ28&gt;0),MAX(0,AZ28+BA28-MIN(Schulden!G20,AZ28+BA28)),0)+IF(AND(Schulden!J21&lt;Schulden!J19,BD28&gt;0),MAX(0,BD28+BE28-MIN(Schulden!G21,BD28+BE28)),0)+IF(AND(Schulden!J22&lt;Schulden!J19,BH28&gt;0),MAX(0,BH28+BI28-MIN(Schulden!G22,BH28+BI28)),0))),MAX(0,AV28+AW28-MIN(Schulden!G19,AV28+AW28)))+SUMIFS(Sonderzahlungen!$D$8:$D$67,Sonderzahlungen!$G$8:$G$67,$B28,Sonderzahlungen!$E$8:$E$67,"Gezielte Schuld",Sonderzahlungen!$F$8:$F$67,Schulden!B19)))</f>
        <v/>
      </c>
      <c r="AY28" s="24">
        <f>MAX(0,AV28+AW28-AX28)</f>
        <v/>
      </c>
      <c r="AZ28" s="24">
        <f>BC27</f>
        <v/>
      </c>
      <c r="BA28" s="24">
        <f>IF(AZ28&lt;=0,0,AZ28*Schulden!F20/12)</f>
        <v/>
      </c>
      <c r="BB28" s="24">
        <f>IF(AZ28&lt;=0,0,MIN(AZ28+BA28,MIN(Schulden!G20,AZ28+BA28)+MIN(MAX(0,Strategie!$C$9+SUMIFS(Sonderzahlungen!$D$8:$D$67,Sonderzahlungen!$G$8:$G$67,$B28,Sonderzahlungen!$E$8:$E$67,"Nach Strategie")-(IF(AND(Schulden!J8&lt;Schulden!J20,D28&gt;0),MAX(0,D28+E28-MIN(Schulden!G8,D28+E28)),0)+IF(AND(Schulden!J9&lt;Schulden!J20,H28&gt;0),MAX(0,H28+I28-MIN(Schulden!G9,H28+I28)),0)+IF(AND(Schulden!J10&lt;Schulden!J20,L28&gt;0),MAX(0,L28+M28-MIN(Schulden!G10,L28+M28)),0)+IF(AND(Schulden!J11&lt;Schulden!J20,P28&gt;0),MAX(0,P28+Q28-MIN(Schulden!G11,P28+Q28)),0)+IF(AND(Schulden!J12&lt;Schulden!J20,T28&gt;0),MAX(0,T28+U28-MIN(Schulden!G12,T28+U28)),0)+IF(AND(Schulden!J13&lt;Schulden!J20,X28&gt;0),MAX(0,X28+Y28-MIN(Schulden!G13,X28+Y28)),0)+IF(AND(Schulden!J14&lt;Schulden!J20,AB28&gt;0),MAX(0,AB28+AC28-MIN(Schulden!G14,AB28+AC28)),0)+IF(AND(Schulden!J15&lt;Schulden!J20,AF28&gt;0),MAX(0,AF28+AG28-MIN(Schulden!G15,AF28+AG28)),0)+IF(AND(Schulden!J16&lt;Schulden!J20,AJ28&gt;0),MAX(0,AJ28+AK28-MIN(Schulden!G16,AJ28+AK28)),0)+IF(AND(Schulden!J17&lt;Schulden!J20,AN28&gt;0),MAX(0,AN28+AO28-MIN(Schulden!G17,AN28+AO28)),0)+IF(AND(Schulden!J18&lt;Schulden!J20,AR28&gt;0),MAX(0,AR28+AS28-MIN(Schulden!G18,AR28+AS28)),0)+IF(AND(Schulden!J19&lt;Schulden!J20,AV28&gt;0),MAX(0,AV28+AW28-MIN(Schulden!G19,AV28+AW28)),0)+IF(AND(Schulden!J20&lt;Schulden!J20,AZ28&gt;0),MAX(0,AZ28+BA28-MIN(Schulden!G20,AZ28+BA28)),0)+IF(AND(Schulden!J21&lt;Schulden!J20,BD28&gt;0),MAX(0,BD28+BE28-MIN(Schulden!G21,BD28+BE28)),0)+IF(AND(Schulden!J22&lt;Schulden!J20,BH28&gt;0),MAX(0,BH28+BI28-MIN(Schulden!G22,BH28+BI28)),0))),MAX(0,AZ28+BA28-MIN(Schulden!G20,AZ28+BA28)))+SUMIFS(Sonderzahlungen!$D$8:$D$67,Sonderzahlungen!$G$8:$G$67,$B28,Sonderzahlungen!$E$8:$E$67,"Gezielte Schuld",Sonderzahlungen!$F$8:$F$67,Schulden!B20)))</f>
        <v/>
      </c>
      <c r="BC28" s="24">
        <f>MAX(0,AZ28+BA28-BB28)</f>
        <v/>
      </c>
      <c r="BD28" s="24">
        <f>BG27</f>
        <v/>
      </c>
      <c r="BE28" s="24">
        <f>IF(BD28&lt;=0,0,BD28*Schulden!F21/12)</f>
        <v/>
      </c>
      <c r="BF28" s="24">
        <f>IF(BD28&lt;=0,0,MIN(BD28+BE28,MIN(Schulden!G21,BD28+BE28)+MIN(MAX(0,Strategie!$C$9+SUMIFS(Sonderzahlungen!$D$8:$D$67,Sonderzahlungen!$G$8:$G$67,$B28,Sonderzahlungen!$E$8:$E$67,"Nach Strategie")-(IF(AND(Schulden!J8&lt;Schulden!J21,D28&gt;0),MAX(0,D28+E28-MIN(Schulden!G8,D28+E28)),0)+IF(AND(Schulden!J9&lt;Schulden!J21,H28&gt;0),MAX(0,H28+I28-MIN(Schulden!G9,H28+I28)),0)+IF(AND(Schulden!J10&lt;Schulden!J21,L28&gt;0),MAX(0,L28+M28-MIN(Schulden!G10,L28+M28)),0)+IF(AND(Schulden!J11&lt;Schulden!J21,P28&gt;0),MAX(0,P28+Q28-MIN(Schulden!G11,P28+Q28)),0)+IF(AND(Schulden!J12&lt;Schulden!J21,T28&gt;0),MAX(0,T28+U28-MIN(Schulden!G12,T28+U28)),0)+IF(AND(Schulden!J13&lt;Schulden!J21,X28&gt;0),MAX(0,X28+Y28-MIN(Schulden!G13,X28+Y28)),0)+IF(AND(Schulden!J14&lt;Schulden!J21,AB28&gt;0),MAX(0,AB28+AC28-MIN(Schulden!G14,AB28+AC28)),0)+IF(AND(Schulden!J15&lt;Schulden!J21,AF28&gt;0),MAX(0,AF28+AG28-MIN(Schulden!G15,AF28+AG28)),0)+IF(AND(Schulden!J16&lt;Schulden!J21,AJ28&gt;0),MAX(0,AJ28+AK28-MIN(Schulden!G16,AJ28+AK28)),0)+IF(AND(Schulden!J17&lt;Schulden!J21,AN28&gt;0),MAX(0,AN28+AO28-MIN(Schulden!G17,AN28+AO28)),0)+IF(AND(Schulden!J18&lt;Schulden!J21,AR28&gt;0),MAX(0,AR28+AS28-MIN(Schulden!G18,AR28+AS28)),0)+IF(AND(Schulden!J19&lt;Schulden!J21,AV28&gt;0),MAX(0,AV28+AW28-MIN(Schulden!G19,AV28+AW28)),0)+IF(AND(Schulden!J20&lt;Schulden!J21,AZ28&gt;0),MAX(0,AZ28+BA28-MIN(Schulden!G20,AZ28+BA28)),0)+IF(AND(Schulden!J21&lt;Schulden!J21,BD28&gt;0),MAX(0,BD28+BE28-MIN(Schulden!G21,BD28+BE28)),0)+IF(AND(Schulden!J22&lt;Schulden!J21,BH28&gt;0),MAX(0,BH28+BI28-MIN(Schulden!G22,BH28+BI28)),0))),MAX(0,BD28+BE28-MIN(Schulden!G21,BD28+BE28)))+SUMIFS(Sonderzahlungen!$D$8:$D$67,Sonderzahlungen!$G$8:$G$67,$B28,Sonderzahlungen!$E$8:$E$67,"Gezielte Schuld",Sonderzahlungen!$F$8:$F$67,Schulden!B21)))</f>
        <v/>
      </c>
      <c r="BG28" s="24">
        <f>MAX(0,BD28+BE28-BF28)</f>
        <v/>
      </c>
      <c r="BH28" s="24">
        <f>BK27</f>
        <v/>
      </c>
      <c r="BI28" s="24">
        <f>IF(BH28&lt;=0,0,BH28*Schulden!F22/12)</f>
        <v/>
      </c>
      <c r="BJ28" s="24">
        <f>IF(BH28&lt;=0,0,MIN(BH28+BI28,MIN(Schulden!G22,BH28+BI28)+MIN(MAX(0,Strategie!$C$9+SUMIFS(Sonderzahlungen!$D$8:$D$67,Sonderzahlungen!$G$8:$G$67,$B28,Sonderzahlungen!$E$8:$E$67,"Nach Strategie")-(IF(AND(Schulden!J8&lt;Schulden!J22,D28&gt;0),MAX(0,D28+E28-MIN(Schulden!G8,D28+E28)),0)+IF(AND(Schulden!J9&lt;Schulden!J22,H28&gt;0),MAX(0,H28+I28-MIN(Schulden!G9,H28+I28)),0)+IF(AND(Schulden!J10&lt;Schulden!J22,L28&gt;0),MAX(0,L28+M28-MIN(Schulden!G10,L28+M28)),0)+IF(AND(Schulden!J11&lt;Schulden!J22,P28&gt;0),MAX(0,P28+Q28-MIN(Schulden!G11,P28+Q28)),0)+IF(AND(Schulden!J12&lt;Schulden!J22,T28&gt;0),MAX(0,T28+U28-MIN(Schulden!G12,T28+U28)),0)+IF(AND(Schulden!J13&lt;Schulden!J22,X28&gt;0),MAX(0,X28+Y28-MIN(Schulden!G13,X28+Y28)),0)+IF(AND(Schulden!J14&lt;Schulden!J22,AB28&gt;0),MAX(0,AB28+AC28-MIN(Schulden!G14,AB28+AC28)),0)+IF(AND(Schulden!J15&lt;Schulden!J22,AF28&gt;0),MAX(0,AF28+AG28-MIN(Schulden!G15,AF28+AG28)),0)+IF(AND(Schulden!J16&lt;Schulden!J22,AJ28&gt;0),MAX(0,AJ28+AK28-MIN(Schulden!G16,AJ28+AK28)),0)+IF(AND(Schulden!J17&lt;Schulden!J22,AN28&gt;0),MAX(0,AN28+AO28-MIN(Schulden!G17,AN28+AO28)),0)+IF(AND(Schulden!J18&lt;Schulden!J22,AR28&gt;0),MAX(0,AR28+AS28-MIN(Schulden!G18,AR28+AS28)),0)+IF(AND(Schulden!J19&lt;Schulden!J22,AV28&gt;0),MAX(0,AV28+AW28-MIN(Schulden!G19,AV28+AW28)),0)+IF(AND(Schulden!J20&lt;Schulden!J22,AZ28&gt;0),MAX(0,AZ28+BA28-MIN(Schulden!G20,AZ28+BA28)),0)+IF(AND(Schulden!J21&lt;Schulden!J22,BD28&gt;0),MAX(0,BD28+BE28-MIN(Schulden!G21,BD28+BE28)),0)+IF(AND(Schulden!J22&lt;Schulden!J22,BH28&gt;0),MAX(0,BH28+BI28-MIN(Schulden!G22,BH28+BI28)),0))),MAX(0,BH28+BI28-MIN(Schulden!G22,BH28+BI28)))+SUMIFS(Sonderzahlungen!$D$8:$D$67,Sonderzahlungen!$G$8:$G$67,$B28,Sonderzahlungen!$E$8:$E$67,"Gezielte Schuld",Sonderzahlungen!$F$8:$F$67,Schulden!B22)))</f>
        <v/>
      </c>
      <c r="BK28" s="24">
        <f>MAX(0,BH28+BI28-BJ28)</f>
        <v/>
      </c>
    </row>
    <row r="29">
      <c r="B29" s="23">
        <f>EDATE(B28,1)</f>
        <v/>
      </c>
      <c r="C29" s="24">
        <f>SUMIFS(Sonderzahlungen!$D$8:$D$67,Sonderzahlungen!$G$8:$G$67,B29)</f>
        <v/>
      </c>
      <c r="D29" s="24">
        <f>G28</f>
        <v/>
      </c>
      <c r="E29" s="24">
        <f>IF(D29&lt;=0,0,D29*Schulden!F8/12)</f>
        <v/>
      </c>
      <c r="F29" s="24">
        <f>IF(D29&lt;=0,0,MIN(D29+E29,MIN(Schulden!G8,D29+E29)+MIN(MAX(0,Strategie!$C$9+SUMIFS(Sonderzahlungen!$D$8:$D$67,Sonderzahlungen!$G$8:$G$67,$B29,Sonderzahlungen!$E$8:$E$67,"Nach Strategie")-(IF(AND(Schulden!J8&lt;Schulden!J8,D29&gt;0),MAX(0,D29+E29-MIN(Schulden!G8,D29+E29)),0)+IF(AND(Schulden!J9&lt;Schulden!J8,H29&gt;0),MAX(0,H29+I29-MIN(Schulden!G9,H29+I29)),0)+IF(AND(Schulden!J10&lt;Schulden!J8,L29&gt;0),MAX(0,L29+M29-MIN(Schulden!G10,L29+M29)),0)+IF(AND(Schulden!J11&lt;Schulden!J8,P29&gt;0),MAX(0,P29+Q29-MIN(Schulden!G11,P29+Q29)),0)+IF(AND(Schulden!J12&lt;Schulden!J8,T29&gt;0),MAX(0,T29+U29-MIN(Schulden!G12,T29+U29)),0)+IF(AND(Schulden!J13&lt;Schulden!J8,X29&gt;0),MAX(0,X29+Y29-MIN(Schulden!G13,X29+Y29)),0)+IF(AND(Schulden!J14&lt;Schulden!J8,AB29&gt;0),MAX(0,AB29+AC29-MIN(Schulden!G14,AB29+AC29)),0)+IF(AND(Schulden!J15&lt;Schulden!J8,AF29&gt;0),MAX(0,AF29+AG29-MIN(Schulden!G15,AF29+AG29)),0)+IF(AND(Schulden!J16&lt;Schulden!J8,AJ29&gt;0),MAX(0,AJ29+AK29-MIN(Schulden!G16,AJ29+AK29)),0)+IF(AND(Schulden!J17&lt;Schulden!J8,AN29&gt;0),MAX(0,AN29+AO29-MIN(Schulden!G17,AN29+AO29)),0)+IF(AND(Schulden!J18&lt;Schulden!J8,AR29&gt;0),MAX(0,AR29+AS29-MIN(Schulden!G18,AR29+AS29)),0)+IF(AND(Schulden!J19&lt;Schulden!J8,AV29&gt;0),MAX(0,AV29+AW29-MIN(Schulden!G19,AV29+AW29)),0)+IF(AND(Schulden!J20&lt;Schulden!J8,AZ29&gt;0),MAX(0,AZ29+BA29-MIN(Schulden!G20,AZ29+BA29)),0)+IF(AND(Schulden!J21&lt;Schulden!J8,BD29&gt;0),MAX(0,BD29+BE29-MIN(Schulden!G21,BD29+BE29)),0)+IF(AND(Schulden!J22&lt;Schulden!J8,BH29&gt;0),MAX(0,BH29+BI29-MIN(Schulden!G22,BH29+BI29)),0))),MAX(0,D29+E29-MIN(Schulden!G8,D29+E29)))+SUMIFS(Sonderzahlungen!$D$8:$D$67,Sonderzahlungen!$G$8:$G$67,$B29,Sonderzahlungen!$E$8:$E$67,"Gezielte Schuld",Sonderzahlungen!$F$8:$F$67,Schulden!B8)))</f>
        <v/>
      </c>
      <c r="G29" s="24">
        <f>MAX(0,D29+E29-F29)</f>
        <v/>
      </c>
      <c r="H29" s="24">
        <f>K28</f>
        <v/>
      </c>
      <c r="I29" s="24">
        <f>IF(H29&lt;=0,0,H29*Schulden!F9/12)</f>
        <v/>
      </c>
      <c r="J29" s="24">
        <f>IF(H29&lt;=0,0,MIN(H29+I29,MIN(Schulden!G9,H29+I29)+MIN(MAX(0,Strategie!$C$9+SUMIFS(Sonderzahlungen!$D$8:$D$67,Sonderzahlungen!$G$8:$G$67,$B29,Sonderzahlungen!$E$8:$E$67,"Nach Strategie")-(IF(AND(Schulden!J8&lt;Schulden!J9,D29&gt;0),MAX(0,D29+E29-MIN(Schulden!G8,D29+E29)),0)+IF(AND(Schulden!J9&lt;Schulden!J9,H29&gt;0),MAX(0,H29+I29-MIN(Schulden!G9,H29+I29)),0)+IF(AND(Schulden!J10&lt;Schulden!J9,L29&gt;0),MAX(0,L29+M29-MIN(Schulden!G10,L29+M29)),0)+IF(AND(Schulden!J11&lt;Schulden!J9,P29&gt;0),MAX(0,P29+Q29-MIN(Schulden!G11,P29+Q29)),0)+IF(AND(Schulden!J12&lt;Schulden!J9,T29&gt;0),MAX(0,T29+U29-MIN(Schulden!G12,T29+U29)),0)+IF(AND(Schulden!J13&lt;Schulden!J9,X29&gt;0),MAX(0,X29+Y29-MIN(Schulden!G13,X29+Y29)),0)+IF(AND(Schulden!J14&lt;Schulden!J9,AB29&gt;0),MAX(0,AB29+AC29-MIN(Schulden!G14,AB29+AC29)),0)+IF(AND(Schulden!J15&lt;Schulden!J9,AF29&gt;0),MAX(0,AF29+AG29-MIN(Schulden!G15,AF29+AG29)),0)+IF(AND(Schulden!J16&lt;Schulden!J9,AJ29&gt;0),MAX(0,AJ29+AK29-MIN(Schulden!G16,AJ29+AK29)),0)+IF(AND(Schulden!J17&lt;Schulden!J9,AN29&gt;0),MAX(0,AN29+AO29-MIN(Schulden!G17,AN29+AO29)),0)+IF(AND(Schulden!J18&lt;Schulden!J9,AR29&gt;0),MAX(0,AR29+AS29-MIN(Schulden!G18,AR29+AS29)),0)+IF(AND(Schulden!J19&lt;Schulden!J9,AV29&gt;0),MAX(0,AV29+AW29-MIN(Schulden!G19,AV29+AW29)),0)+IF(AND(Schulden!J20&lt;Schulden!J9,AZ29&gt;0),MAX(0,AZ29+BA29-MIN(Schulden!G20,AZ29+BA29)),0)+IF(AND(Schulden!J21&lt;Schulden!J9,BD29&gt;0),MAX(0,BD29+BE29-MIN(Schulden!G21,BD29+BE29)),0)+IF(AND(Schulden!J22&lt;Schulden!J9,BH29&gt;0),MAX(0,BH29+BI29-MIN(Schulden!G22,BH29+BI29)),0))),MAX(0,H29+I29-MIN(Schulden!G9,H29+I29)))+SUMIFS(Sonderzahlungen!$D$8:$D$67,Sonderzahlungen!$G$8:$G$67,$B29,Sonderzahlungen!$E$8:$E$67,"Gezielte Schuld",Sonderzahlungen!$F$8:$F$67,Schulden!B9)))</f>
        <v/>
      </c>
      <c r="K29" s="24">
        <f>MAX(0,H29+I29-J29)</f>
        <v/>
      </c>
      <c r="L29" s="24">
        <f>O28</f>
        <v/>
      </c>
      <c r="M29" s="24">
        <f>IF(L29&lt;=0,0,L29*Schulden!F10/12)</f>
        <v/>
      </c>
      <c r="N29" s="24">
        <f>IF(L29&lt;=0,0,MIN(L29+M29,MIN(Schulden!G10,L29+M29)+MIN(MAX(0,Strategie!$C$9+SUMIFS(Sonderzahlungen!$D$8:$D$67,Sonderzahlungen!$G$8:$G$67,$B29,Sonderzahlungen!$E$8:$E$67,"Nach Strategie")-(IF(AND(Schulden!J8&lt;Schulden!J10,D29&gt;0),MAX(0,D29+E29-MIN(Schulden!G8,D29+E29)),0)+IF(AND(Schulden!J9&lt;Schulden!J10,H29&gt;0),MAX(0,H29+I29-MIN(Schulden!G9,H29+I29)),0)+IF(AND(Schulden!J10&lt;Schulden!J10,L29&gt;0),MAX(0,L29+M29-MIN(Schulden!G10,L29+M29)),0)+IF(AND(Schulden!J11&lt;Schulden!J10,P29&gt;0),MAX(0,P29+Q29-MIN(Schulden!G11,P29+Q29)),0)+IF(AND(Schulden!J12&lt;Schulden!J10,T29&gt;0),MAX(0,T29+U29-MIN(Schulden!G12,T29+U29)),0)+IF(AND(Schulden!J13&lt;Schulden!J10,X29&gt;0),MAX(0,X29+Y29-MIN(Schulden!G13,X29+Y29)),0)+IF(AND(Schulden!J14&lt;Schulden!J10,AB29&gt;0),MAX(0,AB29+AC29-MIN(Schulden!G14,AB29+AC29)),0)+IF(AND(Schulden!J15&lt;Schulden!J10,AF29&gt;0),MAX(0,AF29+AG29-MIN(Schulden!G15,AF29+AG29)),0)+IF(AND(Schulden!J16&lt;Schulden!J10,AJ29&gt;0),MAX(0,AJ29+AK29-MIN(Schulden!G16,AJ29+AK29)),0)+IF(AND(Schulden!J17&lt;Schulden!J10,AN29&gt;0),MAX(0,AN29+AO29-MIN(Schulden!G17,AN29+AO29)),0)+IF(AND(Schulden!J18&lt;Schulden!J10,AR29&gt;0),MAX(0,AR29+AS29-MIN(Schulden!G18,AR29+AS29)),0)+IF(AND(Schulden!J19&lt;Schulden!J10,AV29&gt;0),MAX(0,AV29+AW29-MIN(Schulden!G19,AV29+AW29)),0)+IF(AND(Schulden!J20&lt;Schulden!J10,AZ29&gt;0),MAX(0,AZ29+BA29-MIN(Schulden!G20,AZ29+BA29)),0)+IF(AND(Schulden!J21&lt;Schulden!J10,BD29&gt;0),MAX(0,BD29+BE29-MIN(Schulden!G21,BD29+BE29)),0)+IF(AND(Schulden!J22&lt;Schulden!J10,BH29&gt;0),MAX(0,BH29+BI29-MIN(Schulden!G22,BH29+BI29)),0))),MAX(0,L29+M29-MIN(Schulden!G10,L29+M29)))+SUMIFS(Sonderzahlungen!$D$8:$D$67,Sonderzahlungen!$G$8:$G$67,$B29,Sonderzahlungen!$E$8:$E$67,"Gezielte Schuld",Sonderzahlungen!$F$8:$F$67,Schulden!B10)))</f>
        <v/>
      </c>
      <c r="O29" s="24">
        <f>MAX(0,L29+M29-N29)</f>
        <v/>
      </c>
      <c r="P29" s="24">
        <f>S28</f>
        <v/>
      </c>
      <c r="Q29" s="24">
        <f>IF(P29&lt;=0,0,P29*Schulden!F11/12)</f>
        <v/>
      </c>
      <c r="R29" s="24">
        <f>IF(P29&lt;=0,0,MIN(P29+Q29,MIN(Schulden!G11,P29+Q29)+MIN(MAX(0,Strategie!$C$9+SUMIFS(Sonderzahlungen!$D$8:$D$67,Sonderzahlungen!$G$8:$G$67,$B29,Sonderzahlungen!$E$8:$E$67,"Nach Strategie")-(IF(AND(Schulden!J8&lt;Schulden!J11,D29&gt;0),MAX(0,D29+E29-MIN(Schulden!G8,D29+E29)),0)+IF(AND(Schulden!J9&lt;Schulden!J11,H29&gt;0),MAX(0,H29+I29-MIN(Schulden!G9,H29+I29)),0)+IF(AND(Schulden!J10&lt;Schulden!J11,L29&gt;0),MAX(0,L29+M29-MIN(Schulden!G10,L29+M29)),0)+IF(AND(Schulden!J11&lt;Schulden!J11,P29&gt;0),MAX(0,P29+Q29-MIN(Schulden!G11,P29+Q29)),0)+IF(AND(Schulden!J12&lt;Schulden!J11,T29&gt;0),MAX(0,T29+U29-MIN(Schulden!G12,T29+U29)),0)+IF(AND(Schulden!J13&lt;Schulden!J11,X29&gt;0),MAX(0,X29+Y29-MIN(Schulden!G13,X29+Y29)),0)+IF(AND(Schulden!J14&lt;Schulden!J11,AB29&gt;0),MAX(0,AB29+AC29-MIN(Schulden!G14,AB29+AC29)),0)+IF(AND(Schulden!J15&lt;Schulden!J11,AF29&gt;0),MAX(0,AF29+AG29-MIN(Schulden!G15,AF29+AG29)),0)+IF(AND(Schulden!J16&lt;Schulden!J11,AJ29&gt;0),MAX(0,AJ29+AK29-MIN(Schulden!G16,AJ29+AK29)),0)+IF(AND(Schulden!J17&lt;Schulden!J11,AN29&gt;0),MAX(0,AN29+AO29-MIN(Schulden!G17,AN29+AO29)),0)+IF(AND(Schulden!J18&lt;Schulden!J11,AR29&gt;0),MAX(0,AR29+AS29-MIN(Schulden!G18,AR29+AS29)),0)+IF(AND(Schulden!J19&lt;Schulden!J11,AV29&gt;0),MAX(0,AV29+AW29-MIN(Schulden!G19,AV29+AW29)),0)+IF(AND(Schulden!J20&lt;Schulden!J11,AZ29&gt;0),MAX(0,AZ29+BA29-MIN(Schulden!G20,AZ29+BA29)),0)+IF(AND(Schulden!J21&lt;Schulden!J11,BD29&gt;0),MAX(0,BD29+BE29-MIN(Schulden!G21,BD29+BE29)),0)+IF(AND(Schulden!J22&lt;Schulden!J11,BH29&gt;0),MAX(0,BH29+BI29-MIN(Schulden!G22,BH29+BI29)),0))),MAX(0,P29+Q29-MIN(Schulden!G11,P29+Q29)))+SUMIFS(Sonderzahlungen!$D$8:$D$67,Sonderzahlungen!$G$8:$G$67,$B29,Sonderzahlungen!$E$8:$E$67,"Gezielte Schuld",Sonderzahlungen!$F$8:$F$67,Schulden!B11)))</f>
        <v/>
      </c>
      <c r="S29" s="24">
        <f>MAX(0,P29+Q29-R29)</f>
        <v/>
      </c>
      <c r="T29" s="24">
        <f>W28</f>
        <v/>
      </c>
      <c r="U29" s="24">
        <f>IF(T29&lt;=0,0,T29*Schulden!F12/12)</f>
        <v/>
      </c>
      <c r="V29" s="24">
        <f>IF(T29&lt;=0,0,MIN(T29+U29,MIN(Schulden!G12,T29+U29)+MIN(MAX(0,Strategie!$C$9+SUMIFS(Sonderzahlungen!$D$8:$D$67,Sonderzahlungen!$G$8:$G$67,$B29,Sonderzahlungen!$E$8:$E$67,"Nach Strategie")-(IF(AND(Schulden!J8&lt;Schulden!J12,D29&gt;0),MAX(0,D29+E29-MIN(Schulden!G8,D29+E29)),0)+IF(AND(Schulden!J9&lt;Schulden!J12,H29&gt;0),MAX(0,H29+I29-MIN(Schulden!G9,H29+I29)),0)+IF(AND(Schulden!J10&lt;Schulden!J12,L29&gt;0),MAX(0,L29+M29-MIN(Schulden!G10,L29+M29)),0)+IF(AND(Schulden!J11&lt;Schulden!J12,P29&gt;0),MAX(0,P29+Q29-MIN(Schulden!G11,P29+Q29)),0)+IF(AND(Schulden!J12&lt;Schulden!J12,T29&gt;0),MAX(0,T29+U29-MIN(Schulden!G12,T29+U29)),0)+IF(AND(Schulden!J13&lt;Schulden!J12,X29&gt;0),MAX(0,X29+Y29-MIN(Schulden!G13,X29+Y29)),0)+IF(AND(Schulden!J14&lt;Schulden!J12,AB29&gt;0),MAX(0,AB29+AC29-MIN(Schulden!G14,AB29+AC29)),0)+IF(AND(Schulden!J15&lt;Schulden!J12,AF29&gt;0),MAX(0,AF29+AG29-MIN(Schulden!G15,AF29+AG29)),0)+IF(AND(Schulden!J16&lt;Schulden!J12,AJ29&gt;0),MAX(0,AJ29+AK29-MIN(Schulden!G16,AJ29+AK29)),0)+IF(AND(Schulden!J17&lt;Schulden!J12,AN29&gt;0),MAX(0,AN29+AO29-MIN(Schulden!G17,AN29+AO29)),0)+IF(AND(Schulden!J18&lt;Schulden!J12,AR29&gt;0),MAX(0,AR29+AS29-MIN(Schulden!G18,AR29+AS29)),0)+IF(AND(Schulden!J19&lt;Schulden!J12,AV29&gt;0),MAX(0,AV29+AW29-MIN(Schulden!G19,AV29+AW29)),0)+IF(AND(Schulden!J20&lt;Schulden!J12,AZ29&gt;0),MAX(0,AZ29+BA29-MIN(Schulden!G20,AZ29+BA29)),0)+IF(AND(Schulden!J21&lt;Schulden!J12,BD29&gt;0),MAX(0,BD29+BE29-MIN(Schulden!G21,BD29+BE29)),0)+IF(AND(Schulden!J22&lt;Schulden!J12,BH29&gt;0),MAX(0,BH29+BI29-MIN(Schulden!G22,BH29+BI29)),0))),MAX(0,T29+U29-MIN(Schulden!G12,T29+U29)))+SUMIFS(Sonderzahlungen!$D$8:$D$67,Sonderzahlungen!$G$8:$G$67,$B29,Sonderzahlungen!$E$8:$E$67,"Gezielte Schuld",Sonderzahlungen!$F$8:$F$67,Schulden!B12)))</f>
        <v/>
      </c>
      <c r="W29" s="24">
        <f>MAX(0,T29+U29-V29)</f>
        <v/>
      </c>
      <c r="X29" s="24">
        <f>AA28</f>
        <v/>
      </c>
      <c r="Y29" s="24">
        <f>IF(X29&lt;=0,0,X29*Schulden!F13/12)</f>
        <v/>
      </c>
      <c r="Z29" s="24">
        <f>IF(X29&lt;=0,0,MIN(X29+Y29,MIN(Schulden!G13,X29+Y29)+MIN(MAX(0,Strategie!$C$9+SUMIFS(Sonderzahlungen!$D$8:$D$67,Sonderzahlungen!$G$8:$G$67,$B29,Sonderzahlungen!$E$8:$E$67,"Nach Strategie")-(IF(AND(Schulden!J8&lt;Schulden!J13,D29&gt;0),MAX(0,D29+E29-MIN(Schulden!G8,D29+E29)),0)+IF(AND(Schulden!J9&lt;Schulden!J13,H29&gt;0),MAX(0,H29+I29-MIN(Schulden!G9,H29+I29)),0)+IF(AND(Schulden!J10&lt;Schulden!J13,L29&gt;0),MAX(0,L29+M29-MIN(Schulden!G10,L29+M29)),0)+IF(AND(Schulden!J11&lt;Schulden!J13,P29&gt;0),MAX(0,P29+Q29-MIN(Schulden!G11,P29+Q29)),0)+IF(AND(Schulden!J12&lt;Schulden!J13,T29&gt;0),MAX(0,T29+U29-MIN(Schulden!G12,T29+U29)),0)+IF(AND(Schulden!J13&lt;Schulden!J13,X29&gt;0),MAX(0,X29+Y29-MIN(Schulden!G13,X29+Y29)),0)+IF(AND(Schulden!J14&lt;Schulden!J13,AB29&gt;0),MAX(0,AB29+AC29-MIN(Schulden!G14,AB29+AC29)),0)+IF(AND(Schulden!J15&lt;Schulden!J13,AF29&gt;0),MAX(0,AF29+AG29-MIN(Schulden!G15,AF29+AG29)),0)+IF(AND(Schulden!J16&lt;Schulden!J13,AJ29&gt;0),MAX(0,AJ29+AK29-MIN(Schulden!G16,AJ29+AK29)),0)+IF(AND(Schulden!J17&lt;Schulden!J13,AN29&gt;0),MAX(0,AN29+AO29-MIN(Schulden!G17,AN29+AO29)),0)+IF(AND(Schulden!J18&lt;Schulden!J13,AR29&gt;0),MAX(0,AR29+AS29-MIN(Schulden!G18,AR29+AS29)),0)+IF(AND(Schulden!J19&lt;Schulden!J13,AV29&gt;0),MAX(0,AV29+AW29-MIN(Schulden!G19,AV29+AW29)),0)+IF(AND(Schulden!J20&lt;Schulden!J13,AZ29&gt;0),MAX(0,AZ29+BA29-MIN(Schulden!G20,AZ29+BA29)),0)+IF(AND(Schulden!J21&lt;Schulden!J13,BD29&gt;0),MAX(0,BD29+BE29-MIN(Schulden!G21,BD29+BE29)),0)+IF(AND(Schulden!J22&lt;Schulden!J13,BH29&gt;0),MAX(0,BH29+BI29-MIN(Schulden!G22,BH29+BI29)),0))),MAX(0,X29+Y29-MIN(Schulden!G13,X29+Y29)))+SUMIFS(Sonderzahlungen!$D$8:$D$67,Sonderzahlungen!$G$8:$G$67,$B29,Sonderzahlungen!$E$8:$E$67,"Gezielte Schuld",Sonderzahlungen!$F$8:$F$67,Schulden!B13)))</f>
        <v/>
      </c>
      <c r="AA29" s="24">
        <f>MAX(0,X29+Y29-Z29)</f>
        <v/>
      </c>
      <c r="AB29" s="24">
        <f>AE28</f>
        <v/>
      </c>
      <c r="AC29" s="24">
        <f>IF(AB29&lt;=0,0,AB29*Schulden!F14/12)</f>
        <v/>
      </c>
      <c r="AD29" s="24">
        <f>IF(AB29&lt;=0,0,MIN(AB29+AC29,MIN(Schulden!G14,AB29+AC29)+MIN(MAX(0,Strategie!$C$9+SUMIFS(Sonderzahlungen!$D$8:$D$67,Sonderzahlungen!$G$8:$G$67,$B29,Sonderzahlungen!$E$8:$E$67,"Nach Strategie")-(IF(AND(Schulden!J8&lt;Schulden!J14,D29&gt;0),MAX(0,D29+E29-MIN(Schulden!G8,D29+E29)),0)+IF(AND(Schulden!J9&lt;Schulden!J14,H29&gt;0),MAX(0,H29+I29-MIN(Schulden!G9,H29+I29)),0)+IF(AND(Schulden!J10&lt;Schulden!J14,L29&gt;0),MAX(0,L29+M29-MIN(Schulden!G10,L29+M29)),0)+IF(AND(Schulden!J11&lt;Schulden!J14,P29&gt;0),MAX(0,P29+Q29-MIN(Schulden!G11,P29+Q29)),0)+IF(AND(Schulden!J12&lt;Schulden!J14,T29&gt;0),MAX(0,T29+U29-MIN(Schulden!G12,T29+U29)),0)+IF(AND(Schulden!J13&lt;Schulden!J14,X29&gt;0),MAX(0,X29+Y29-MIN(Schulden!G13,X29+Y29)),0)+IF(AND(Schulden!J14&lt;Schulden!J14,AB29&gt;0),MAX(0,AB29+AC29-MIN(Schulden!G14,AB29+AC29)),0)+IF(AND(Schulden!J15&lt;Schulden!J14,AF29&gt;0),MAX(0,AF29+AG29-MIN(Schulden!G15,AF29+AG29)),0)+IF(AND(Schulden!J16&lt;Schulden!J14,AJ29&gt;0),MAX(0,AJ29+AK29-MIN(Schulden!G16,AJ29+AK29)),0)+IF(AND(Schulden!J17&lt;Schulden!J14,AN29&gt;0),MAX(0,AN29+AO29-MIN(Schulden!G17,AN29+AO29)),0)+IF(AND(Schulden!J18&lt;Schulden!J14,AR29&gt;0),MAX(0,AR29+AS29-MIN(Schulden!G18,AR29+AS29)),0)+IF(AND(Schulden!J19&lt;Schulden!J14,AV29&gt;0),MAX(0,AV29+AW29-MIN(Schulden!G19,AV29+AW29)),0)+IF(AND(Schulden!J20&lt;Schulden!J14,AZ29&gt;0),MAX(0,AZ29+BA29-MIN(Schulden!G20,AZ29+BA29)),0)+IF(AND(Schulden!J21&lt;Schulden!J14,BD29&gt;0),MAX(0,BD29+BE29-MIN(Schulden!G21,BD29+BE29)),0)+IF(AND(Schulden!J22&lt;Schulden!J14,BH29&gt;0),MAX(0,BH29+BI29-MIN(Schulden!G22,BH29+BI29)),0))),MAX(0,AB29+AC29-MIN(Schulden!G14,AB29+AC29)))+SUMIFS(Sonderzahlungen!$D$8:$D$67,Sonderzahlungen!$G$8:$G$67,$B29,Sonderzahlungen!$E$8:$E$67,"Gezielte Schuld",Sonderzahlungen!$F$8:$F$67,Schulden!B14)))</f>
        <v/>
      </c>
      <c r="AE29" s="24">
        <f>MAX(0,AB29+AC29-AD29)</f>
        <v/>
      </c>
      <c r="AF29" s="24">
        <f>AI28</f>
        <v/>
      </c>
      <c r="AG29" s="24">
        <f>IF(AF29&lt;=0,0,AF29*Schulden!F15/12)</f>
        <v/>
      </c>
      <c r="AH29" s="24">
        <f>IF(AF29&lt;=0,0,MIN(AF29+AG29,MIN(Schulden!G15,AF29+AG29)+MIN(MAX(0,Strategie!$C$9+SUMIFS(Sonderzahlungen!$D$8:$D$67,Sonderzahlungen!$G$8:$G$67,$B29,Sonderzahlungen!$E$8:$E$67,"Nach Strategie")-(IF(AND(Schulden!J8&lt;Schulden!J15,D29&gt;0),MAX(0,D29+E29-MIN(Schulden!G8,D29+E29)),0)+IF(AND(Schulden!J9&lt;Schulden!J15,H29&gt;0),MAX(0,H29+I29-MIN(Schulden!G9,H29+I29)),0)+IF(AND(Schulden!J10&lt;Schulden!J15,L29&gt;0),MAX(0,L29+M29-MIN(Schulden!G10,L29+M29)),0)+IF(AND(Schulden!J11&lt;Schulden!J15,P29&gt;0),MAX(0,P29+Q29-MIN(Schulden!G11,P29+Q29)),0)+IF(AND(Schulden!J12&lt;Schulden!J15,T29&gt;0),MAX(0,T29+U29-MIN(Schulden!G12,T29+U29)),0)+IF(AND(Schulden!J13&lt;Schulden!J15,X29&gt;0),MAX(0,X29+Y29-MIN(Schulden!G13,X29+Y29)),0)+IF(AND(Schulden!J14&lt;Schulden!J15,AB29&gt;0),MAX(0,AB29+AC29-MIN(Schulden!G14,AB29+AC29)),0)+IF(AND(Schulden!J15&lt;Schulden!J15,AF29&gt;0),MAX(0,AF29+AG29-MIN(Schulden!G15,AF29+AG29)),0)+IF(AND(Schulden!J16&lt;Schulden!J15,AJ29&gt;0),MAX(0,AJ29+AK29-MIN(Schulden!G16,AJ29+AK29)),0)+IF(AND(Schulden!J17&lt;Schulden!J15,AN29&gt;0),MAX(0,AN29+AO29-MIN(Schulden!G17,AN29+AO29)),0)+IF(AND(Schulden!J18&lt;Schulden!J15,AR29&gt;0),MAX(0,AR29+AS29-MIN(Schulden!G18,AR29+AS29)),0)+IF(AND(Schulden!J19&lt;Schulden!J15,AV29&gt;0),MAX(0,AV29+AW29-MIN(Schulden!G19,AV29+AW29)),0)+IF(AND(Schulden!J20&lt;Schulden!J15,AZ29&gt;0),MAX(0,AZ29+BA29-MIN(Schulden!G20,AZ29+BA29)),0)+IF(AND(Schulden!J21&lt;Schulden!J15,BD29&gt;0),MAX(0,BD29+BE29-MIN(Schulden!G21,BD29+BE29)),0)+IF(AND(Schulden!J22&lt;Schulden!J15,BH29&gt;0),MAX(0,BH29+BI29-MIN(Schulden!G22,BH29+BI29)),0))),MAX(0,AF29+AG29-MIN(Schulden!G15,AF29+AG29)))+SUMIFS(Sonderzahlungen!$D$8:$D$67,Sonderzahlungen!$G$8:$G$67,$B29,Sonderzahlungen!$E$8:$E$67,"Gezielte Schuld",Sonderzahlungen!$F$8:$F$67,Schulden!B15)))</f>
        <v/>
      </c>
      <c r="AI29" s="24">
        <f>MAX(0,AF29+AG29-AH29)</f>
        <v/>
      </c>
      <c r="AJ29" s="24">
        <f>AM28</f>
        <v/>
      </c>
      <c r="AK29" s="24">
        <f>IF(AJ29&lt;=0,0,AJ29*Schulden!F16/12)</f>
        <v/>
      </c>
      <c r="AL29" s="24">
        <f>IF(AJ29&lt;=0,0,MIN(AJ29+AK29,MIN(Schulden!G16,AJ29+AK29)+MIN(MAX(0,Strategie!$C$9+SUMIFS(Sonderzahlungen!$D$8:$D$67,Sonderzahlungen!$G$8:$G$67,$B29,Sonderzahlungen!$E$8:$E$67,"Nach Strategie")-(IF(AND(Schulden!J8&lt;Schulden!J16,D29&gt;0),MAX(0,D29+E29-MIN(Schulden!G8,D29+E29)),0)+IF(AND(Schulden!J9&lt;Schulden!J16,H29&gt;0),MAX(0,H29+I29-MIN(Schulden!G9,H29+I29)),0)+IF(AND(Schulden!J10&lt;Schulden!J16,L29&gt;0),MAX(0,L29+M29-MIN(Schulden!G10,L29+M29)),0)+IF(AND(Schulden!J11&lt;Schulden!J16,P29&gt;0),MAX(0,P29+Q29-MIN(Schulden!G11,P29+Q29)),0)+IF(AND(Schulden!J12&lt;Schulden!J16,T29&gt;0),MAX(0,T29+U29-MIN(Schulden!G12,T29+U29)),0)+IF(AND(Schulden!J13&lt;Schulden!J16,X29&gt;0),MAX(0,X29+Y29-MIN(Schulden!G13,X29+Y29)),0)+IF(AND(Schulden!J14&lt;Schulden!J16,AB29&gt;0),MAX(0,AB29+AC29-MIN(Schulden!G14,AB29+AC29)),0)+IF(AND(Schulden!J15&lt;Schulden!J16,AF29&gt;0),MAX(0,AF29+AG29-MIN(Schulden!G15,AF29+AG29)),0)+IF(AND(Schulden!J16&lt;Schulden!J16,AJ29&gt;0),MAX(0,AJ29+AK29-MIN(Schulden!G16,AJ29+AK29)),0)+IF(AND(Schulden!J17&lt;Schulden!J16,AN29&gt;0),MAX(0,AN29+AO29-MIN(Schulden!G17,AN29+AO29)),0)+IF(AND(Schulden!J18&lt;Schulden!J16,AR29&gt;0),MAX(0,AR29+AS29-MIN(Schulden!G18,AR29+AS29)),0)+IF(AND(Schulden!J19&lt;Schulden!J16,AV29&gt;0),MAX(0,AV29+AW29-MIN(Schulden!G19,AV29+AW29)),0)+IF(AND(Schulden!J20&lt;Schulden!J16,AZ29&gt;0),MAX(0,AZ29+BA29-MIN(Schulden!G20,AZ29+BA29)),0)+IF(AND(Schulden!J21&lt;Schulden!J16,BD29&gt;0),MAX(0,BD29+BE29-MIN(Schulden!G21,BD29+BE29)),0)+IF(AND(Schulden!J22&lt;Schulden!J16,BH29&gt;0),MAX(0,BH29+BI29-MIN(Schulden!G22,BH29+BI29)),0))),MAX(0,AJ29+AK29-MIN(Schulden!G16,AJ29+AK29)))+SUMIFS(Sonderzahlungen!$D$8:$D$67,Sonderzahlungen!$G$8:$G$67,$B29,Sonderzahlungen!$E$8:$E$67,"Gezielte Schuld",Sonderzahlungen!$F$8:$F$67,Schulden!B16)))</f>
        <v/>
      </c>
      <c r="AM29" s="24">
        <f>MAX(0,AJ29+AK29-AL29)</f>
        <v/>
      </c>
      <c r="AN29" s="24">
        <f>AQ28</f>
        <v/>
      </c>
      <c r="AO29" s="24">
        <f>IF(AN29&lt;=0,0,AN29*Schulden!F17/12)</f>
        <v/>
      </c>
      <c r="AP29" s="24">
        <f>IF(AN29&lt;=0,0,MIN(AN29+AO29,MIN(Schulden!G17,AN29+AO29)+MIN(MAX(0,Strategie!$C$9+SUMIFS(Sonderzahlungen!$D$8:$D$67,Sonderzahlungen!$G$8:$G$67,$B29,Sonderzahlungen!$E$8:$E$67,"Nach Strategie")-(IF(AND(Schulden!J8&lt;Schulden!J17,D29&gt;0),MAX(0,D29+E29-MIN(Schulden!G8,D29+E29)),0)+IF(AND(Schulden!J9&lt;Schulden!J17,H29&gt;0),MAX(0,H29+I29-MIN(Schulden!G9,H29+I29)),0)+IF(AND(Schulden!J10&lt;Schulden!J17,L29&gt;0),MAX(0,L29+M29-MIN(Schulden!G10,L29+M29)),0)+IF(AND(Schulden!J11&lt;Schulden!J17,P29&gt;0),MAX(0,P29+Q29-MIN(Schulden!G11,P29+Q29)),0)+IF(AND(Schulden!J12&lt;Schulden!J17,T29&gt;0),MAX(0,T29+U29-MIN(Schulden!G12,T29+U29)),0)+IF(AND(Schulden!J13&lt;Schulden!J17,X29&gt;0),MAX(0,X29+Y29-MIN(Schulden!G13,X29+Y29)),0)+IF(AND(Schulden!J14&lt;Schulden!J17,AB29&gt;0),MAX(0,AB29+AC29-MIN(Schulden!G14,AB29+AC29)),0)+IF(AND(Schulden!J15&lt;Schulden!J17,AF29&gt;0),MAX(0,AF29+AG29-MIN(Schulden!G15,AF29+AG29)),0)+IF(AND(Schulden!J16&lt;Schulden!J17,AJ29&gt;0),MAX(0,AJ29+AK29-MIN(Schulden!G16,AJ29+AK29)),0)+IF(AND(Schulden!J17&lt;Schulden!J17,AN29&gt;0),MAX(0,AN29+AO29-MIN(Schulden!G17,AN29+AO29)),0)+IF(AND(Schulden!J18&lt;Schulden!J17,AR29&gt;0),MAX(0,AR29+AS29-MIN(Schulden!G18,AR29+AS29)),0)+IF(AND(Schulden!J19&lt;Schulden!J17,AV29&gt;0),MAX(0,AV29+AW29-MIN(Schulden!G19,AV29+AW29)),0)+IF(AND(Schulden!J20&lt;Schulden!J17,AZ29&gt;0),MAX(0,AZ29+BA29-MIN(Schulden!G20,AZ29+BA29)),0)+IF(AND(Schulden!J21&lt;Schulden!J17,BD29&gt;0),MAX(0,BD29+BE29-MIN(Schulden!G21,BD29+BE29)),0)+IF(AND(Schulden!J22&lt;Schulden!J17,BH29&gt;0),MAX(0,BH29+BI29-MIN(Schulden!G22,BH29+BI29)),0))),MAX(0,AN29+AO29-MIN(Schulden!G17,AN29+AO29)))+SUMIFS(Sonderzahlungen!$D$8:$D$67,Sonderzahlungen!$G$8:$G$67,$B29,Sonderzahlungen!$E$8:$E$67,"Gezielte Schuld",Sonderzahlungen!$F$8:$F$67,Schulden!B17)))</f>
        <v/>
      </c>
      <c r="AQ29" s="24">
        <f>MAX(0,AN29+AO29-AP29)</f>
        <v/>
      </c>
      <c r="AR29" s="24">
        <f>AU28</f>
        <v/>
      </c>
      <c r="AS29" s="24">
        <f>IF(AR29&lt;=0,0,AR29*Schulden!F18/12)</f>
        <v/>
      </c>
      <c r="AT29" s="24">
        <f>IF(AR29&lt;=0,0,MIN(AR29+AS29,MIN(Schulden!G18,AR29+AS29)+MIN(MAX(0,Strategie!$C$9+SUMIFS(Sonderzahlungen!$D$8:$D$67,Sonderzahlungen!$G$8:$G$67,$B29,Sonderzahlungen!$E$8:$E$67,"Nach Strategie")-(IF(AND(Schulden!J8&lt;Schulden!J18,D29&gt;0),MAX(0,D29+E29-MIN(Schulden!G8,D29+E29)),0)+IF(AND(Schulden!J9&lt;Schulden!J18,H29&gt;0),MAX(0,H29+I29-MIN(Schulden!G9,H29+I29)),0)+IF(AND(Schulden!J10&lt;Schulden!J18,L29&gt;0),MAX(0,L29+M29-MIN(Schulden!G10,L29+M29)),0)+IF(AND(Schulden!J11&lt;Schulden!J18,P29&gt;0),MAX(0,P29+Q29-MIN(Schulden!G11,P29+Q29)),0)+IF(AND(Schulden!J12&lt;Schulden!J18,T29&gt;0),MAX(0,T29+U29-MIN(Schulden!G12,T29+U29)),0)+IF(AND(Schulden!J13&lt;Schulden!J18,X29&gt;0),MAX(0,X29+Y29-MIN(Schulden!G13,X29+Y29)),0)+IF(AND(Schulden!J14&lt;Schulden!J18,AB29&gt;0),MAX(0,AB29+AC29-MIN(Schulden!G14,AB29+AC29)),0)+IF(AND(Schulden!J15&lt;Schulden!J18,AF29&gt;0),MAX(0,AF29+AG29-MIN(Schulden!G15,AF29+AG29)),0)+IF(AND(Schulden!J16&lt;Schulden!J18,AJ29&gt;0),MAX(0,AJ29+AK29-MIN(Schulden!G16,AJ29+AK29)),0)+IF(AND(Schulden!J17&lt;Schulden!J18,AN29&gt;0),MAX(0,AN29+AO29-MIN(Schulden!G17,AN29+AO29)),0)+IF(AND(Schulden!J18&lt;Schulden!J18,AR29&gt;0),MAX(0,AR29+AS29-MIN(Schulden!G18,AR29+AS29)),0)+IF(AND(Schulden!J19&lt;Schulden!J18,AV29&gt;0),MAX(0,AV29+AW29-MIN(Schulden!G19,AV29+AW29)),0)+IF(AND(Schulden!J20&lt;Schulden!J18,AZ29&gt;0),MAX(0,AZ29+BA29-MIN(Schulden!G20,AZ29+BA29)),0)+IF(AND(Schulden!J21&lt;Schulden!J18,BD29&gt;0),MAX(0,BD29+BE29-MIN(Schulden!G21,BD29+BE29)),0)+IF(AND(Schulden!J22&lt;Schulden!J18,BH29&gt;0),MAX(0,BH29+BI29-MIN(Schulden!G22,BH29+BI29)),0))),MAX(0,AR29+AS29-MIN(Schulden!G18,AR29+AS29)))+SUMIFS(Sonderzahlungen!$D$8:$D$67,Sonderzahlungen!$G$8:$G$67,$B29,Sonderzahlungen!$E$8:$E$67,"Gezielte Schuld",Sonderzahlungen!$F$8:$F$67,Schulden!B18)))</f>
        <v/>
      </c>
      <c r="AU29" s="24">
        <f>MAX(0,AR29+AS29-AT29)</f>
        <v/>
      </c>
      <c r="AV29" s="24">
        <f>AY28</f>
        <v/>
      </c>
      <c r="AW29" s="24">
        <f>IF(AV29&lt;=0,0,AV29*Schulden!F19/12)</f>
        <v/>
      </c>
      <c r="AX29" s="24">
        <f>IF(AV29&lt;=0,0,MIN(AV29+AW29,MIN(Schulden!G19,AV29+AW29)+MIN(MAX(0,Strategie!$C$9+SUMIFS(Sonderzahlungen!$D$8:$D$67,Sonderzahlungen!$G$8:$G$67,$B29,Sonderzahlungen!$E$8:$E$67,"Nach Strategie")-(IF(AND(Schulden!J8&lt;Schulden!J19,D29&gt;0),MAX(0,D29+E29-MIN(Schulden!G8,D29+E29)),0)+IF(AND(Schulden!J9&lt;Schulden!J19,H29&gt;0),MAX(0,H29+I29-MIN(Schulden!G9,H29+I29)),0)+IF(AND(Schulden!J10&lt;Schulden!J19,L29&gt;0),MAX(0,L29+M29-MIN(Schulden!G10,L29+M29)),0)+IF(AND(Schulden!J11&lt;Schulden!J19,P29&gt;0),MAX(0,P29+Q29-MIN(Schulden!G11,P29+Q29)),0)+IF(AND(Schulden!J12&lt;Schulden!J19,T29&gt;0),MAX(0,T29+U29-MIN(Schulden!G12,T29+U29)),0)+IF(AND(Schulden!J13&lt;Schulden!J19,X29&gt;0),MAX(0,X29+Y29-MIN(Schulden!G13,X29+Y29)),0)+IF(AND(Schulden!J14&lt;Schulden!J19,AB29&gt;0),MAX(0,AB29+AC29-MIN(Schulden!G14,AB29+AC29)),0)+IF(AND(Schulden!J15&lt;Schulden!J19,AF29&gt;0),MAX(0,AF29+AG29-MIN(Schulden!G15,AF29+AG29)),0)+IF(AND(Schulden!J16&lt;Schulden!J19,AJ29&gt;0),MAX(0,AJ29+AK29-MIN(Schulden!G16,AJ29+AK29)),0)+IF(AND(Schulden!J17&lt;Schulden!J19,AN29&gt;0),MAX(0,AN29+AO29-MIN(Schulden!G17,AN29+AO29)),0)+IF(AND(Schulden!J18&lt;Schulden!J19,AR29&gt;0),MAX(0,AR29+AS29-MIN(Schulden!G18,AR29+AS29)),0)+IF(AND(Schulden!J19&lt;Schulden!J19,AV29&gt;0),MAX(0,AV29+AW29-MIN(Schulden!G19,AV29+AW29)),0)+IF(AND(Schulden!J20&lt;Schulden!J19,AZ29&gt;0),MAX(0,AZ29+BA29-MIN(Schulden!G20,AZ29+BA29)),0)+IF(AND(Schulden!J21&lt;Schulden!J19,BD29&gt;0),MAX(0,BD29+BE29-MIN(Schulden!G21,BD29+BE29)),0)+IF(AND(Schulden!J22&lt;Schulden!J19,BH29&gt;0),MAX(0,BH29+BI29-MIN(Schulden!G22,BH29+BI29)),0))),MAX(0,AV29+AW29-MIN(Schulden!G19,AV29+AW29)))+SUMIFS(Sonderzahlungen!$D$8:$D$67,Sonderzahlungen!$G$8:$G$67,$B29,Sonderzahlungen!$E$8:$E$67,"Gezielte Schuld",Sonderzahlungen!$F$8:$F$67,Schulden!B19)))</f>
        <v/>
      </c>
      <c r="AY29" s="24">
        <f>MAX(0,AV29+AW29-AX29)</f>
        <v/>
      </c>
      <c r="AZ29" s="24">
        <f>BC28</f>
        <v/>
      </c>
      <c r="BA29" s="24">
        <f>IF(AZ29&lt;=0,0,AZ29*Schulden!F20/12)</f>
        <v/>
      </c>
      <c r="BB29" s="24">
        <f>IF(AZ29&lt;=0,0,MIN(AZ29+BA29,MIN(Schulden!G20,AZ29+BA29)+MIN(MAX(0,Strategie!$C$9+SUMIFS(Sonderzahlungen!$D$8:$D$67,Sonderzahlungen!$G$8:$G$67,$B29,Sonderzahlungen!$E$8:$E$67,"Nach Strategie")-(IF(AND(Schulden!J8&lt;Schulden!J20,D29&gt;0),MAX(0,D29+E29-MIN(Schulden!G8,D29+E29)),0)+IF(AND(Schulden!J9&lt;Schulden!J20,H29&gt;0),MAX(0,H29+I29-MIN(Schulden!G9,H29+I29)),0)+IF(AND(Schulden!J10&lt;Schulden!J20,L29&gt;0),MAX(0,L29+M29-MIN(Schulden!G10,L29+M29)),0)+IF(AND(Schulden!J11&lt;Schulden!J20,P29&gt;0),MAX(0,P29+Q29-MIN(Schulden!G11,P29+Q29)),0)+IF(AND(Schulden!J12&lt;Schulden!J20,T29&gt;0),MAX(0,T29+U29-MIN(Schulden!G12,T29+U29)),0)+IF(AND(Schulden!J13&lt;Schulden!J20,X29&gt;0),MAX(0,X29+Y29-MIN(Schulden!G13,X29+Y29)),0)+IF(AND(Schulden!J14&lt;Schulden!J20,AB29&gt;0),MAX(0,AB29+AC29-MIN(Schulden!G14,AB29+AC29)),0)+IF(AND(Schulden!J15&lt;Schulden!J20,AF29&gt;0),MAX(0,AF29+AG29-MIN(Schulden!G15,AF29+AG29)),0)+IF(AND(Schulden!J16&lt;Schulden!J20,AJ29&gt;0),MAX(0,AJ29+AK29-MIN(Schulden!G16,AJ29+AK29)),0)+IF(AND(Schulden!J17&lt;Schulden!J20,AN29&gt;0),MAX(0,AN29+AO29-MIN(Schulden!G17,AN29+AO29)),0)+IF(AND(Schulden!J18&lt;Schulden!J20,AR29&gt;0),MAX(0,AR29+AS29-MIN(Schulden!G18,AR29+AS29)),0)+IF(AND(Schulden!J19&lt;Schulden!J20,AV29&gt;0),MAX(0,AV29+AW29-MIN(Schulden!G19,AV29+AW29)),0)+IF(AND(Schulden!J20&lt;Schulden!J20,AZ29&gt;0),MAX(0,AZ29+BA29-MIN(Schulden!G20,AZ29+BA29)),0)+IF(AND(Schulden!J21&lt;Schulden!J20,BD29&gt;0),MAX(0,BD29+BE29-MIN(Schulden!G21,BD29+BE29)),0)+IF(AND(Schulden!J22&lt;Schulden!J20,BH29&gt;0),MAX(0,BH29+BI29-MIN(Schulden!G22,BH29+BI29)),0))),MAX(0,AZ29+BA29-MIN(Schulden!G20,AZ29+BA29)))+SUMIFS(Sonderzahlungen!$D$8:$D$67,Sonderzahlungen!$G$8:$G$67,$B29,Sonderzahlungen!$E$8:$E$67,"Gezielte Schuld",Sonderzahlungen!$F$8:$F$67,Schulden!B20)))</f>
        <v/>
      </c>
      <c r="BC29" s="24">
        <f>MAX(0,AZ29+BA29-BB29)</f>
        <v/>
      </c>
      <c r="BD29" s="24">
        <f>BG28</f>
        <v/>
      </c>
      <c r="BE29" s="24">
        <f>IF(BD29&lt;=0,0,BD29*Schulden!F21/12)</f>
        <v/>
      </c>
      <c r="BF29" s="24">
        <f>IF(BD29&lt;=0,0,MIN(BD29+BE29,MIN(Schulden!G21,BD29+BE29)+MIN(MAX(0,Strategie!$C$9+SUMIFS(Sonderzahlungen!$D$8:$D$67,Sonderzahlungen!$G$8:$G$67,$B29,Sonderzahlungen!$E$8:$E$67,"Nach Strategie")-(IF(AND(Schulden!J8&lt;Schulden!J21,D29&gt;0),MAX(0,D29+E29-MIN(Schulden!G8,D29+E29)),0)+IF(AND(Schulden!J9&lt;Schulden!J21,H29&gt;0),MAX(0,H29+I29-MIN(Schulden!G9,H29+I29)),0)+IF(AND(Schulden!J10&lt;Schulden!J21,L29&gt;0),MAX(0,L29+M29-MIN(Schulden!G10,L29+M29)),0)+IF(AND(Schulden!J11&lt;Schulden!J21,P29&gt;0),MAX(0,P29+Q29-MIN(Schulden!G11,P29+Q29)),0)+IF(AND(Schulden!J12&lt;Schulden!J21,T29&gt;0),MAX(0,T29+U29-MIN(Schulden!G12,T29+U29)),0)+IF(AND(Schulden!J13&lt;Schulden!J21,X29&gt;0),MAX(0,X29+Y29-MIN(Schulden!G13,X29+Y29)),0)+IF(AND(Schulden!J14&lt;Schulden!J21,AB29&gt;0),MAX(0,AB29+AC29-MIN(Schulden!G14,AB29+AC29)),0)+IF(AND(Schulden!J15&lt;Schulden!J21,AF29&gt;0),MAX(0,AF29+AG29-MIN(Schulden!G15,AF29+AG29)),0)+IF(AND(Schulden!J16&lt;Schulden!J21,AJ29&gt;0),MAX(0,AJ29+AK29-MIN(Schulden!G16,AJ29+AK29)),0)+IF(AND(Schulden!J17&lt;Schulden!J21,AN29&gt;0),MAX(0,AN29+AO29-MIN(Schulden!G17,AN29+AO29)),0)+IF(AND(Schulden!J18&lt;Schulden!J21,AR29&gt;0),MAX(0,AR29+AS29-MIN(Schulden!G18,AR29+AS29)),0)+IF(AND(Schulden!J19&lt;Schulden!J21,AV29&gt;0),MAX(0,AV29+AW29-MIN(Schulden!G19,AV29+AW29)),0)+IF(AND(Schulden!J20&lt;Schulden!J21,AZ29&gt;0),MAX(0,AZ29+BA29-MIN(Schulden!G20,AZ29+BA29)),0)+IF(AND(Schulden!J21&lt;Schulden!J21,BD29&gt;0),MAX(0,BD29+BE29-MIN(Schulden!G21,BD29+BE29)),0)+IF(AND(Schulden!J22&lt;Schulden!J21,BH29&gt;0),MAX(0,BH29+BI29-MIN(Schulden!G22,BH29+BI29)),0))),MAX(0,BD29+BE29-MIN(Schulden!G21,BD29+BE29)))+SUMIFS(Sonderzahlungen!$D$8:$D$67,Sonderzahlungen!$G$8:$G$67,$B29,Sonderzahlungen!$E$8:$E$67,"Gezielte Schuld",Sonderzahlungen!$F$8:$F$67,Schulden!B21)))</f>
        <v/>
      </c>
      <c r="BG29" s="24">
        <f>MAX(0,BD29+BE29-BF29)</f>
        <v/>
      </c>
      <c r="BH29" s="24">
        <f>BK28</f>
        <v/>
      </c>
      <c r="BI29" s="24">
        <f>IF(BH29&lt;=0,0,BH29*Schulden!F22/12)</f>
        <v/>
      </c>
      <c r="BJ29" s="24">
        <f>IF(BH29&lt;=0,0,MIN(BH29+BI29,MIN(Schulden!G22,BH29+BI29)+MIN(MAX(0,Strategie!$C$9+SUMIFS(Sonderzahlungen!$D$8:$D$67,Sonderzahlungen!$G$8:$G$67,$B29,Sonderzahlungen!$E$8:$E$67,"Nach Strategie")-(IF(AND(Schulden!J8&lt;Schulden!J22,D29&gt;0),MAX(0,D29+E29-MIN(Schulden!G8,D29+E29)),0)+IF(AND(Schulden!J9&lt;Schulden!J22,H29&gt;0),MAX(0,H29+I29-MIN(Schulden!G9,H29+I29)),0)+IF(AND(Schulden!J10&lt;Schulden!J22,L29&gt;0),MAX(0,L29+M29-MIN(Schulden!G10,L29+M29)),0)+IF(AND(Schulden!J11&lt;Schulden!J22,P29&gt;0),MAX(0,P29+Q29-MIN(Schulden!G11,P29+Q29)),0)+IF(AND(Schulden!J12&lt;Schulden!J22,T29&gt;0),MAX(0,T29+U29-MIN(Schulden!G12,T29+U29)),0)+IF(AND(Schulden!J13&lt;Schulden!J22,X29&gt;0),MAX(0,X29+Y29-MIN(Schulden!G13,X29+Y29)),0)+IF(AND(Schulden!J14&lt;Schulden!J22,AB29&gt;0),MAX(0,AB29+AC29-MIN(Schulden!G14,AB29+AC29)),0)+IF(AND(Schulden!J15&lt;Schulden!J22,AF29&gt;0),MAX(0,AF29+AG29-MIN(Schulden!G15,AF29+AG29)),0)+IF(AND(Schulden!J16&lt;Schulden!J22,AJ29&gt;0),MAX(0,AJ29+AK29-MIN(Schulden!G16,AJ29+AK29)),0)+IF(AND(Schulden!J17&lt;Schulden!J22,AN29&gt;0),MAX(0,AN29+AO29-MIN(Schulden!G17,AN29+AO29)),0)+IF(AND(Schulden!J18&lt;Schulden!J22,AR29&gt;0),MAX(0,AR29+AS29-MIN(Schulden!G18,AR29+AS29)),0)+IF(AND(Schulden!J19&lt;Schulden!J22,AV29&gt;0),MAX(0,AV29+AW29-MIN(Schulden!G19,AV29+AW29)),0)+IF(AND(Schulden!J20&lt;Schulden!J22,AZ29&gt;0),MAX(0,AZ29+BA29-MIN(Schulden!G20,AZ29+BA29)),0)+IF(AND(Schulden!J21&lt;Schulden!J22,BD29&gt;0),MAX(0,BD29+BE29-MIN(Schulden!G21,BD29+BE29)),0)+IF(AND(Schulden!J22&lt;Schulden!J22,BH29&gt;0),MAX(0,BH29+BI29-MIN(Schulden!G22,BH29+BI29)),0))),MAX(0,BH29+BI29-MIN(Schulden!G22,BH29+BI29)))+SUMIFS(Sonderzahlungen!$D$8:$D$67,Sonderzahlungen!$G$8:$G$67,$B29,Sonderzahlungen!$E$8:$E$67,"Gezielte Schuld",Sonderzahlungen!$F$8:$F$67,Schulden!B22)))</f>
        <v/>
      </c>
      <c r="BK29" s="24">
        <f>MAX(0,BH29+BI29-BJ29)</f>
        <v/>
      </c>
    </row>
    <row r="30">
      <c r="B30" s="23">
        <f>EDATE(B29,1)</f>
        <v/>
      </c>
      <c r="C30" s="24">
        <f>SUMIFS(Sonderzahlungen!$D$8:$D$67,Sonderzahlungen!$G$8:$G$67,B30)</f>
        <v/>
      </c>
      <c r="D30" s="24">
        <f>G29</f>
        <v/>
      </c>
      <c r="E30" s="24">
        <f>IF(D30&lt;=0,0,D30*Schulden!F8/12)</f>
        <v/>
      </c>
      <c r="F30" s="24">
        <f>IF(D30&lt;=0,0,MIN(D30+E30,MIN(Schulden!G8,D30+E30)+MIN(MAX(0,Strategie!$C$9+SUMIFS(Sonderzahlungen!$D$8:$D$67,Sonderzahlungen!$G$8:$G$67,$B30,Sonderzahlungen!$E$8:$E$67,"Nach Strategie")-(IF(AND(Schulden!J8&lt;Schulden!J8,D30&gt;0),MAX(0,D30+E30-MIN(Schulden!G8,D30+E30)),0)+IF(AND(Schulden!J9&lt;Schulden!J8,H30&gt;0),MAX(0,H30+I30-MIN(Schulden!G9,H30+I30)),0)+IF(AND(Schulden!J10&lt;Schulden!J8,L30&gt;0),MAX(0,L30+M30-MIN(Schulden!G10,L30+M30)),0)+IF(AND(Schulden!J11&lt;Schulden!J8,P30&gt;0),MAX(0,P30+Q30-MIN(Schulden!G11,P30+Q30)),0)+IF(AND(Schulden!J12&lt;Schulden!J8,T30&gt;0),MAX(0,T30+U30-MIN(Schulden!G12,T30+U30)),0)+IF(AND(Schulden!J13&lt;Schulden!J8,X30&gt;0),MAX(0,X30+Y30-MIN(Schulden!G13,X30+Y30)),0)+IF(AND(Schulden!J14&lt;Schulden!J8,AB30&gt;0),MAX(0,AB30+AC30-MIN(Schulden!G14,AB30+AC30)),0)+IF(AND(Schulden!J15&lt;Schulden!J8,AF30&gt;0),MAX(0,AF30+AG30-MIN(Schulden!G15,AF30+AG30)),0)+IF(AND(Schulden!J16&lt;Schulden!J8,AJ30&gt;0),MAX(0,AJ30+AK30-MIN(Schulden!G16,AJ30+AK30)),0)+IF(AND(Schulden!J17&lt;Schulden!J8,AN30&gt;0),MAX(0,AN30+AO30-MIN(Schulden!G17,AN30+AO30)),0)+IF(AND(Schulden!J18&lt;Schulden!J8,AR30&gt;0),MAX(0,AR30+AS30-MIN(Schulden!G18,AR30+AS30)),0)+IF(AND(Schulden!J19&lt;Schulden!J8,AV30&gt;0),MAX(0,AV30+AW30-MIN(Schulden!G19,AV30+AW30)),0)+IF(AND(Schulden!J20&lt;Schulden!J8,AZ30&gt;0),MAX(0,AZ30+BA30-MIN(Schulden!G20,AZ30+BA30)),0)+IF(AND(Schulden!J21&lt;Schulden!J8,BD30&gt;0),MAX(0,BD30+BE30-MIN(Schulden!G21,BD30+BE30)),0)+IF(AND(Schulden!J22&lt;Schulden!J8,BH30&gt;0),MAX(0,BH30+BI30-MIN(Schulden!G22,BH30+BI30)),0))),MAX(0,D30+E30-MIN(Schulden!G8,D30+E30)))+SUMIFS(Sonderzahlungen!$D$8:$D$67,Sonderzahlungen!$G$8:$G$67,$B30,Sonderzahlungen!$E$8:$E$67,"Gezielte Schuld",Sonderzahlungen!$F$8:$F$67,Schulden!B8)))</f>
        <v/>
      </c>
      <c r="G30" s="24">
        <f>MAX(0,D30+E30-F30)</f>
        <v/>
      </c>
      <c r="H30" s="24">
        <f>K29</f>
        <v/>
      </c>
      <c r="I30" s="24">
        <f>IF(H30&lt;=0,0,H30*Schulden!F9/12)</f>
        <v/>
      </c>
      <c r="J30" s="24">
        <f>IF(H30&lt;=0,0,MIN(H30+I30,MIN(Schulden!G9,H30+I30)+MIN(MAX(0,Strategie!$C$9+SUMIFS(Sonderzahlungen!$D$8:$D$67,Sonderzahlungen!$G$8:$G$67,$B30,Sonderzahlungen!$E$8:$E$67,"Nach Strategie")-(IF(AND(Schulden!J8&lt;Schulden!J9,D30&gt;0),MAX(0,D30+E30-MIN(Schulden!G8,D30+E30)),0)+IF(AND(Schulden!J9&lt;Schulden!J9,H30&gt;0),MAX(0,H30+I30-MIN(Schulden!G9,H30+I30)),0)+IF(AND(Schulden!J10&lt;Schulden!J9,L30&gt;0),MAX(0,L30+M30-MIN(Schulden!G10,L30+M30)),0)+IF(AND(Schulden!J11&lt;Schulden!J9,P30&gt;0),MAX(0,P30+Q30-MIN(Schulden!G11,P30+Q30)),0)+IF(AND(Schulden!J12&lt;Schulden!J9,T30&gt;0),MAX(0,T30+U30-MIN(Schulden!G12,T30+U30)),0)+IF(AND(Schulden!J13&lt;Schulden!J9,X30&gt;0),MAX(0,X30+Y30-MIN(Schulden!G13,X30+Y30)),0)+IF(AND(Schulden!J14&lt;Schulden!J9,AB30&gt;0),MAX(0,AB30+AC30-MIN(Schulden!G14,AB30+AC30)),0)+IF(AND(Schulden!J15&lt;Schulden!J9,AF30&gt;0),MAX(0,AF30+AG30-MIN(Schulden!G15,AF30+AG30)),0)+IF(AND(Schulden!J16&lt;Schulden!J9,AJ30&gt;0),MAX(0,AJ30+AK30-MIN(Schulden!G16,AJ30+AK30)),0)+IF(AND(Schulden!J17&lt;Schulden!J9,AN30&gt;0),MAX(0,AN30+AO30-MIN(Schulden!G17,AN30+AO30)),0)+IF(AND(Schulden!J18&lt;Schulden!J9,AR30&gt;0),MAX(0,AR30+AS30-MIN(Schulden!G18,AR30+AS30)),0)+IF(AND(Schulden!J19&lt;Schulden!J9,AV30&gt;0),MAX(0,AV30+AW30-MIN(Schulden!G19,AV30+AW30)),0)+IF(AND(Schulden!J20&lt;Schulden!J9,AZ30&gt;0),MAX(0,AZ30+BA30-MIN(Schulden!G20,AZ30+BA30)),0)+IF(AND(Schulden!J21&lt;Schulden!J9,BD30&gt;0),MAX(0,BD30+BE30-MIN(Schulden!G21,BD30+BE30)),0)+IF(AND(Schulden!J22&lt;Schulden!J9,BH30&gt;0),MAX(0,BH30+BI30-MIN(Schulden!G22,BH30+BI30)),0))),MAX(0,H30+I30-MIN(Schulden!G9,H30+I30)))+SUMIFS(Sonderzahlungen!$D$8:$D$67,Sonderzahlungen!$G$8:$G$67,$B30,Sonderzahlungen!$E$8:$E$67,"Gezielte Schuld",Sonderzahlungen!$F$8:$F$67,Schulden!B9)))</f>
        <v/>
      </c>
      <c r="K30" s="24">
        <f>MAX(0,H30+I30-J30)</f>
        <v/>
      </c>
      <c r="L30" s="24">
        <f>O29</f>
        <v/>
      </c>
      <c r="M30" s="24">
        <f>IF(L30&lt;=0,0,L30*Schulden!F10/12)</f>
        <v/>
      </c>
      <c r="N30" s="24">
        <f>IF(L30&lt;=0,0,MIN(L30+M30,MIN(Schulden!G10,L30+M30)+MIN(MAX(0,Strategie!$C$9+SUMIFS(Sonderzahlungen!$D$8:$D$67,Sonderzahlungen!$G$8:$G$67,$B30,Sonderzahlungen!$E$8:$E$67,"Nach Strategie")-(IF(AND(Schulden!J8&lt;Schulden!J10,D30&gt;0),MAX(0,D30+E30-MIN(Schulden!G8,D30+E30)),0)+IF(AND(Schulden!J9&lt;Schulden!J10,H30&gt;0),MAX(0,H30+I30-MIN(Schulden!G9,H30+I30)),0)+IF(AND(Schulden!J10&lt;Schulden!J10,L30&gt;0),MAX(0,L30+M30-MIN(Schulden!G10,L30+M30)),0)+IF(AND(Schulden!J11&lt;Schulden!J10,P30&gt;0),MAX(0,P30+Q30-MIN(Schulden!G11,P30+Q30)),0)+IF(AND(Schulden!J12&lt;Schulden!J10,T30&gt;0),MAX(0,T30+U30-MIN(Schulden!G12,T30+U30)),0)+IF(AND(Schulden!J13&lt;Schulden!J10,X30&gt;0),MAX(0,X30+Y30-MIN(Schulden!G13,X30+Y30)),0)+IF(AND(Schulden!J14&lt;Schulden!J10,AB30&gt;0),MAX(0,AB30+AC30-MIN(Schulden!G14,AB30+AC30)),0)+IF(AND(Schulden!J15&lt;Schulden!J10,AF30&gt;0),MAX(0,AF30+AG30-MIN(Schulden!G15,AF30+AG30)),0)+IF(AND(Schulden!J16&lt;Schulden!J10,AJ30&gt;0),MAX(0,AJ30+AK30-MIN(Schulden!G16,AJ30+AK30)),0)+IF(AND(Schulden!J17&lt;Schulden!J10,AN30&gt;0),MAX(0,AN30+AO30-MIN(Schulden!G17,AN30+AO30)),0)+IF(AND(Schulden!J18&lt;Schulden!J10,AR30&gt;0),MAX(0,AR30+AS30-MIN(Schulden!G18,AR30+AS30)),0)+IF(AND(Schulden!J19&lt;Schulden!J10,AV30&gt;0),MAX(0,AV30+AW30-MIN(Schulden!G19,AV30+AW30)),0)+IF(AND(Schulden!J20&lt;Schulden!J10,AZ30&gt;0),MAX(0,AZ30+BA30-MIN(Schulden!G20,AZ30+BA30)),0)+IF(AND(Schulden!J21&lt;Schulden!J10,BD30&gt;0),MAX(0,BD30+BE30-MIN(Schulden!G21,BD30+BE30)),0)+IF(AND(Schulden!J22&lt;Schulden!J10,BH30&gt;0),MAX(0,BH30+BI30-MIN(Schulden!G22,BH30+BI30)),0))),MAX(0,L30+M30-MIN(Schulden!G10,L30+M30)))+SUMIFS(Sonderzahlungen!$D$8:$D$67,Sonderzahlungen!$G$8:$G$67,$B30,Sonderzahlungen!$E$8:$E$67,"Gezielte Schuld",Sonderzahlungen!$F$8:$F$67,Schulden!B10)))</f>
        <v/>
      </c>
      <c r="O30" s="24">
        <f>MAX(0,L30+M30-N30)</f>
        <v/>
      </c>
      <c r="P30" s="24">
        <f>S29</f>
        <v/>
      </c>
      <c r="Q30" s="24">
        <f>IF(P30&lt;=0,0,P30*Schulden!F11/12)</f>
        <v/>
      </c>
      <c r="R30" s="24">
        <f>IF(P30&lt;=0,0,MIN(P30+Q30,MIN(Schulden!G11,P30+Q30)+MIN(MAX(0,Strategie!$C$9+SUMIFS(Sonderzahlungen!$D$8:$D$67,Sonderzahlungen!$G$8:$G$67,$B30,Sonderzahlungen!$E$8:$E$67,"Nach Strategie")-(IF(AND(Schulden!J8&lt;Schulden!J11,D30&gt;0),MAX(0,D30+E30-MIN(Schulden!G8,D30+E30)),0)+IF(AND(Schulden!J9&lt;Schulden!J11,H30&gt;0),MAX(0,H30+I30-MIN(Schulden!G9,H30+I30)),0)+IF(AND(Schulden!J10&lt;Schulden!J11,L30&gt;0),MAX(0,L30+M30-MIN(Schulden!G10,L30+M30)),0)+IF(AND(Schulden!J11&lt;Schulden!J11,P30&gt;0),MAX(0,P30+Q30-MIN(Schulden!G11,P30+Q30)),0)+IF(AND(Schulden!J12&lt;Schulden!J11,T30&gt;0),MAX(0,T30+U30-MIN(Schulden!G12,T30+U30)),0)+IF(AND(Schulden!J13&lt;Schulden!J11,X30&gt;0),MAX(0,X30+Y30-MIN(Schulden!G13,X30+Y30)),0)+IF(AND(Schulden!J14&lt;Schulden!J11,AB30&gt;0),MAX(0,AB30+AC30-MIN(Schulden!G14,AB30+AC30)),0)+IF(AND(Schulden!J15&lt;Schulden!J11,AF30&gt;0),MAX(0,AF30+AG30-MIN(Schulden!G15,AF30+AG30)),0)+IF(AND(Schulden!J16&lt;Schulden!J11,AJ30&gt;0),MAX(0,AJ30+AK30-MIN(Schulden!G16,AJ30+AK30)),0)+IF(AND(Schulden!J17&lt;Schulden!J11,AN30&gt;0),MAX(0,AN30+AO30-MIN(Schulden!G17,AN30+AO30)),0)+IF(AND(Schulden!J18&lt;Schulden!J11,AR30&gt;0),MAX(0,AR30+AS30-MIN(Schulden!G18,AR30+AS30)),0)+IF(AND(Schulden!J19&lt;Schulden!J11,AV30&gt;0),MAX(0,AV30+AW30-MIN(Schulden!G19,AV30+AW30)),0)+IF(AND(Schulden!J20&lt;Schulden!J11,AZ30&gt;0),MAX(0,AZ30+BA30-MIN(Schulden!G20,AZ30+BA30)),0)+IF(AND(Schulden!J21&lt;Schulden!J11,BD30&gt;0),MAX(0,BD30+BE30-MIN(Schulden!G21,BD30+BE30)),0)+IF(AND(Schulden!J22&lt;Schulden!J11,BH30&gt;0),MAX(0,BH30+BI30-MIN(Schulden!G22,BH30+BI30)),0))),MAX(0,P30+Q30-MIN(Schulden!G11,P30+Q30)))+SUMIFS(Sonderzahlungen!$D$8:$D$67,Sonderzahlungen!$G$8:$G$67,$B30,Sonderzahlungen!$E$8:$E$67,"Gezielte Schuld",Sonderzahlungen!$F$8:$F$67,Schulden!B11)))</f>
        <v/>
      </c>
      <c r="S30" s="24">
        <f>MAX(0,P30+Q30-R30)</f>
        <v/>
      </c>
      <c r="T30" s="24">
        <f>W29</f>
        <v/>
      </c>
      <c r="U30" s="24">
        <f>IF(T30&lt;=0,0,T30*Schulden!F12/12)</f>
        <v/>
      </c>
      <c r="V30" s="24">
        <f>IF(T30&lt;=0,0,MIN(T30+U30,MIN(Schulden!G12,T30+U30)+MIN(MAX(0,Strategie!$C$9+SUMIFS(Sonderzahlungen!$D$8:$D$67,Sonderzahlungen!$G$8:$G$67,$B30,Sonderzahlungen!$E$8:$E$67,"Nach Strategie")-(IF(AND(Schulden!J8&lt;Schulden!J12,D30&gt;0),MAX(0,D30+E30-MIN(Schulden!G8,D30+E30)),0)+IF(AND(Schulden!J9&lt;Schulden!J12,H30&gt;0),MAX(0,H30+I30-MIN(Schulden!G9,H30+I30)),0)+IF(AND(Schulden!J10&lt;Schulden!J12,L30&gt;0),MAX(0,L30+M30-MIN(Schulden!G10,L30+M30)),0)+IF(AND(Schulden!J11&lt;Schulden!J12,P30&gt;0),MAX(0,P30+Q30-MIN(Schulden!G11,P30+Q30)),0)+IF(AND(Schulden!J12&lt;Schulden!J12,T30&gt;0),MAX(0,T30+U30-MIN(Schulden!G12,T30+U30)),0)+IF(AND(Schulden!J13&lt;Schulden!J12,X30&gt;0),MAX(0,X30+Y30-MIN(Schulden!G13,X30+Y30)),0)+IF(AND(Schulden!J14&lt;Schulden!J12,AB30&gt;0),MAX(0,AB30+AC30-MIN(Schulden!G14,AB30+AC30)),0)+IF(AND(Schulden!J15&lt;Schulden!J12,AF30&gt;0),MAX(0,AF30+AG30-MIN(Schulden!G15,AF30+AG30)),0)+IF(AND(Schulden!J16&lt;Schulden!J12,AJ30&gt;0),MAX(0,AJ30+AK30-MIN(Schulden!G16,AJ30+AK30)),0)+IF(AND(Schulden!J17&lt;Schulden!J12,AN30&gt;0),MAX(0,AN30+AO30-MIN(Schulden!G17,AN30+AO30)),0)+IF(AND(Schulden!J18&lt;Schulden!J12,AR30&gt;0),MAX(0,AR30+AS30-MIN(Schulden!G18,AR30+AS30)),0)+IF(AND(Schulden!J19&lt;Schulden!J12,AV30&gt;0),MAX(0,AV30+AW30-MIN(Schulden!G19,AV30+AW30)),0)+IF(AND(Schulden!J20&lt;Schulden!J12,AZ30&gt;0),MAX(0,AZ30+BA30-MIN(Schulden!G20,AZ30+BA30)),0)+IF(AND(Schulden!J21&lt;Schulden!J12,BD30&gt;0),MAX(0,BD30+BE30-MIN(Schulden!G21,BD30+BE30)),0)+IF(AND(Schulden!J22&lt;Schulden!J12,BH30&gt;0),MAX(0,BH30+BI30-MIN(Schulden!G22,BH30+BI30)),0))),MAX(0,T30+U30-MIN(Schulden!G12,T30+U30)))+SUMIFS(Sonderzahlungen!$D$8:$D$67,Sonderzahlungen!$G$8:$G$67,$B30,Sonderzahlungen!$E$8:$E$67,"Gezielte Schuld",Sonderzahlungen!$F$8:$F$67,Schulden!B12)))</f>
        <v/>
      </c>
      <c r="W30" s="24">
        <f>MAX(0,T30+U30-V30)</f>
        <v/>
      </c>
      <c r="X30" s="24">
        <f>AA29</f>
        <v/>
      </c>
      <c r="Y30" s="24">
        <f>IF(X30&lt;=0,0,X30*Schulden!F13/12)</f>
        <v/>
      </c>
      <c r="Z30" s="24">
        <f>IF(X30&lt;=0,0,MIN(X30+Y30,MIN(Schulden!G13,X30+Y30)+MIN(MAX(0,Strategie!$C$9+SUMIFS(Sonderzahlungen!$D$8:$D$67,Sonderzahlungen!$G$8:$G$67,$B30,Sonderzahlungen!$E$8:$E$67,"Nach Strategie")-(IF(AND(Schulden!J8&lt;Schulden!J13,D30&gt;0),MAX(0,D30+E30-MIN(Schulden!G8,D30+E30)),0)+IF(AND(Schulden!J9&lt;Schulden!J13,H30&gt;0),MAX(0,H30+I30-MIN(Schulden!G9,H30+I30)),0)+IF(AND(Schulden!J10&lt;Schulden!J13,L30&gt;0),MAX(0,L30+M30-MIN(Schulden!G10,L30+M30)),0)+IF(AND(Schulden!J11&lt;Schulden!J13,P30&gt;0),MAX(0,P30+Q30-MIN(Schulden!G11,P30+Q30)),0)+IF(AND(Schulden!J12&lt;Schulden!J13,T30&gt;0),MAX(0,T30+U30-MIN(Schulden!G12,T30+U30)),0)+IF(AND(Schulden!J13&lt;Schulden!J13,X30&gt;0),MAX(0,X30+Y30-MIN(Schulden!G13,X30+Y30)),0)+IF(AND(Schulden!J14&lt;Schulden!J13,AB30&gt;0),MAX(0,AB30+AC30-MIN(Schulden!G14,AB30+AC30)),0)+IF(AND(Schulden!J15&lt;Schulden!J13,AF30&gt;0),MAX(0,AF30+AG30-MIN(Schulden!G15,AF30+AG30)),0)+IF(AND(Schulden!J16&lt;Schulden!J13,AJ30&gt;0),MAX(0,AJ30+AK30-MIN(Schulden!G16,AJ30+AK30)),0)+IF(AND(Schulden!J17&lt;Schulden!J13,AN30&gt;0),MAX(0,AN30+AO30-MIN(Schulden!G17,AN30+AO30)),0)+IF(AND(Schulden!J18&lt;Schulden!J13,AR30&gt;0),MAX(0,AR30+AS30-MIN(Schulden!G18,AR30+AS30)),0)+IF(AND(Schulden!J19&lt;Schulden!J13,AV30&gt;0),MAX(0,AV30+AW30-MIN(Schulden!G19,AV30+AW30)),0)+IF(AND(Schulden!J20&lt;Schulden!J13,AZ30&gt;0),MAX(0,AZ30+BA30-MIN(Schulden!G20,AZ30+BA30)),0)+IF(AND(Schulden!J21&lt;Schulden!J13,BD30&gt;0),MAX(0,BD30+BE30-MIN(Schulden!G21,BD30+BE30)),0)+IF(AND(Schulden!J22&lt;Schulden!J13,BH30&gt;0),MAX(0,BH30+BI30-MIN(Schulden!G22,BH30+BI30)),0))),MAX(0,X30+Y30-MIN(Schulden!G13,X30+Y30)))+SUMIFS(Sonderzahlungen!$D$8:$D$67,Sonderzahlungen!$G$8:$G$67,$B30,Sonderzahlungen!$E$8:$E$67,"Gezielte Schuld",Sonderzahlungen!$F$8:$F$67,Schulden!B13)))</f>
        <v/>
      </c>
      <c r="AA30" s="24">
        <f>MAX(0,X30+Y30-Z30)</f>
        <v/>
      </c>
      <c r="AB30" s="24">
        <f>AE29</f>
        <v/>
      </c>
      <c r="AC30" s="24">
        <f>IF(AB30&lt;=0,0,AB30*Schulden!F14/12)</f>
        <v/>
      </c>
      <c r="AD30" s="24">
        <f>IF(AB30&lt;=0,0,MIN(AB30+AC30,MIN(Schulden!G14,AB30+AC30)+MIN(MAX(0,Strategie!$C$9+SUMIFS(Sonderzahlungen!$D$8:$D$67,Sonderzahlungen!$G$8:$G$67,$B30,Sonderzahlungen!$E$8:$E$67,"Nach Strategie")-(IF(AND(Schulden!J8&lt;Schulden!J14,D30&gt;0),MAX(0,D30+E30-MIN(Schulden!G8,D30+E30)),0)+IF(AND(Schulden!J9&lt;Schulden!J14,H30&gt;0),MAX(0,H30+I30-MIN(Schulden!G9,H30+I30)),0)+IF(AND(Schulden!J10&lt;Schulden!J14,L30&gt;0),MAX(0,L30+M30-MIN(Schulden!G10,L30+M30)),0)+IF(AND(Schulden!J11&lt;Schulden!J14,P30&gt;0),MAX(0,P30+Q30-MIN(Schulden!G11,P30+Q30)),0)+IF(AND(Schulden!J12&lt;Schulden!J14,T30&gt;0),MAX(0,T30+U30-MIN(Schulden!G12,T30+U30)),0)+IF(AND(Schulden!J13&lt;Schulden!J14,X30&gt;0),MAX(0,X30+Y30-MIN(Schulden!G13,X30+Y30)),0)+IF(AND(Schulden!J14&lt;Schulden!J14,AB30&gt;0),MAX(0,AB30+AC30-MIN(Schulden!G14,AB30+AC30)),0)+IF(AND(Schulden!J15&lt;Schulden!J14,AF30&gt;0),MAX(0,AF30+AG30-MIN(Schulden!G15,AF30+AG30)),0)+IF(AND(Schulden!J16&lt;Schulden!J14,AJ30&gt;0),MAX(0,AJ30+AK30-MIN(Schulden!G16,AJ30+AK30)),0)+IF(AND(Schulden!J17&lt;Schulden!J14,AN30&gt;0),MAX(0,AN30+AO30-MIN(Schulden!G17,AN30+AO30)),0)+IF(AND(Schulden!J18&lt;Schulden!J14,AR30&gt;0),MAX(0,AR30+AS30-MIN(Schulden!G18,AR30+AS30)),0)+IF(AND(Schulden!J19&lt;Schulden!J14,AV30&gt;0),MAX(0,AV30+AW30-MIN(Schulden!G19,AV30+AW30)),0)+IF(AND(Schulden!J20&lt;Schulden!J14,AZ30&gt;0),MAX(0,AZ30+BA30-MIN(Schulden!G20,AZ30+BA30)),0)+IF(AND(Schulden!J21&lt;Schulden!J14,BD30&gt;0),MAX(0,BD30+BE30-MIN(Schulden!G21,BD30+BE30)),0)+IF(AND(Schulden!J22&lt;Schulden!J14,BH30&gt;0),MAX(0,BH30+BI30-MIN(Schulden!G22,BH30+BI30)),0))),MAX(0,AB30+AC30-MIN(Schulden!G14,AB30+AC30)))+SUMIFS(Sonderzahlungen!$D$8:$D$67,Sonderzahlungen!$G$8:$G$67,$B30,Sonderzahlungen!$E$8:$E$67,"Gezielte Schuld",Sonderzahlungen!$F$8:$F$67,Schulden!B14)))</f>
        <v/>
      </c>
      <c r="AE30" s="24">
        <f>MAX(0,AB30+AC30-AD30)</f>
        <v/>
      </c>
      <c r="AF30" s="24">
        <f>AI29</f>
        <v/>
      </c>
      <c r="AG30" s="24">
        <f>IF(AF30&lt;=0,0,AF30*Schulden!F15/12)</f>
        <v/>
      </c>
      <c r="AH30" s="24">
        <f>IF(AF30&lt;=0,0,MIN(AF30+AG30,MIN(Schulden!G15,AF30+AG30)+MIN(MAX(0,Strategie!$C$9+SUMIFS(Sonderzahlungen!$D$8:$D$67,Sonderzahlungen!$G$8:$G$67,$B30,Sonderzahlungen!$E$8:$E$67,"Nach Strategie")-(IF(AND(Schulden!J8&lt;Schulden!J15,D30&gt;0),MAX(0,D30+E30-MIN(Schulden!G8,D30+E30)),0)+IF(AND(Schulden!J9&lt;Schulden!J15,H30&gt;0),MAX(0,H30+I30-MIN(Schulden!G9,H30+I30)),0)+IF(AND(Schulden!J10&lt;Schulden!J15,L30&gt;0),MAX(0,L30+M30-MIN(Schulden!G10,L30+M30)),0)+IF(AND(Schulden!J11&lt;Schulden!J15,P30&gt;0),MAX(0,P30+Q30-MIN(Schulden!G11,P30+Q30)),0)+IF(AND(Schulden!J12&lt;Schulden!J15,T30&gt;0),MAX(0,T30+U30-MIN(Schulden!G12,T30+U30)),0)+IF(AND(Schulden!J13&lt;Schulden!J15,X30&gt;0),MAX(0,X30+Y30-MIN(Schulden!G13,X30+Y30)),0)+IF(AND(Schulden!J14&lt;Schulden!J15,AB30&gt;0),MAX(0,AB30+AC30-MIN(Schulden!G14,AB30+AC30)),0)+IF(AND(Schulden!J15&lt;Schulden!J15,AF30&gt;0),MAX(0,AF30+AG30-MIN(Schulden!G15,AF30+AG30)),0)+IF(AND(Schulden!J16&lt;Schulden!J15,AJ30&gt;0),MAX(0,AJ30+AK30-MIN(Schulden!G16,AJ30+AK30)),0)+IF(AND(Schulden!J17&lt;Schulden!J15,AN30&gt;0),MAX(0,AN30+AO30-MIN(Schulden!G17,AN30+AO30)),0)+IF(AND(Schulden!J18&lt;Schulden!J15,AR30&gt;0),MAX(0,AR30+AS30-MIN(Schulden!G18,AR30+AS30)),0)+IF(AND(Schulden!J19&lt;Schulden!J15,AV30&gt;0),MAX(0,AV30+AW30-MIN(Schulden!G19,AV30+AW30)),0)+IF(AND(Schulden!J20&lt;Schulden!J15,AZ30&gt;0),MAX(0,AZ30+BA30-MIN(Schulden!G20,AZ30+BA30)),0)+IF(AND(Schulden!J21&lt;Schulden!J15,BD30&gt;0),MAX(0,BD30+BE30-MIN(Schulden!G21,BD30+BE30)),0)+IF(AND(Schulden!J22&lt;Schulden!J15,BH30&gt;0),MAX(0,BH30+BI30-MIN(Schulden!G22,BH30+BI30)),0))),MAX(0,AF30+AG30-MIN(Schulden!G15,AF30+AG30)))+SUMIFS(Sonderzahlungen!$D$8:$D$67,Sonderzahlungen!$G$8:$G$67,$B30,Sonderzahlungen!$E$8:$E$67,"Gezielte Schuld",Sonderzahlungen!$F$8:$F$67,Schulden!B15)))</f>
        <v/>
      </c>
      <c r="AI30" s="24">
        <f>MAX(0,AF30+AG30-AH30)</f>
        <v/>
      </c>
      <c r="AJ30" s="24">
        <f>AM29</f>
        <v/>
      </c>
      <c r="AK30" s="24">
        <f>IF(AJ30&lt;=0,0,AJ30*Schulden!F16/12)</f>
        <v/>
      </c>
      <c r="AL30" s="24">
        <f>IF(AJ30&lt;=0,0,MIN(AJ30+AK30,MIN(Schulden!G16,AJ30+AK30)+MIN(MAX(0,Strategie!$C$9+SUMIFS(Sonderzahlungen!$D$8:$D$67,Sonderzahlungen!$G$8:$G$67,$B30,Sonderzahlungen!$E$8:$E$67,"Nach Strategie")-(IF(AND(Schulden!J8&lt;Schulden!J16,D30&gt;0),MAX(0,D30+E30-MIN(Schulden!G8,D30+E30)),0)+IF(AND(Schulden!J9&lt;Schulden!J16,H30&gt;0),MAX(0,H30+I30-MIN(Schulden!G9,H30+I30)),0)+IF(AND(Schulden!J10&lt;Schulden!J16,L30&gt;0),MAX(0,L30+M30-MIN(Schulden!G10,L30+M30)),0)+IF(AND(Schulden!J11&lt;Schulden!J16,P30&gt;0),MAX(0,P30+Q30-MIN(Schulden!G11,P30+Q30)),0)+IF(AND(Schulden!J12&lt;Schulden!J16,T30&gt;0),MAX(0,T30+U30-MIN(Schulden!G12,T30+U30)),0)+IF(AND(Schulden!J13&lt;Schulden!J16,X30&gt;0),MAX(0,X30+Y30-MIN(Schulden!G13,X30+Y30)),0)+IF(AND(Schulden!J14&lt;Schulden!J16,AB30&gt;0),MAX(0,AB30+AC30-MIN(Schulden!G14,AB30+AC30)),0)+IF(AND(Schulden!J15&lt;Schulden!J16,AF30&gt;0),MAX(0,AF30+AG30-MIN(Schulden!G15,AF30+AG30)),0)+IF(AND(Schulden!J16&lt;Schulden!J16,AJ30&gt;0),MAX(0,AJ30+AK30-MIN(Schulden!G16,AJ30+AK30)),0)+IF(AND(Schulden!J17&lt;Schulden!J16,AN30&gt;0),MAX(0,AN30+AO30-MIN(Schulden!G17,AN30+AO30)),0)+IF(AND(Schulden!J18&lt;Schulden!J16,AR30&gt;0),MAX(0,AR30+AS30-MIN(Schulden!G18,AR30+AS30)),0)+IF(AND(Schulden!J19&lt;Schulden!J16,AV30&gt;0),MAX(0,AV30+AW30-MIN(Schulden!G19,AV30+AW30)),0)+IF(AND(Schulden!J20&lt;Schulden!J16,AZ30&gt;0),MAX(0,AZ30+BA30-MIN(Schulden!G20,AZ30+BA30)),0)+IF(AND(Schulden!J21&lt;Schulden!J16,BD30&gt;0),MAX(0,BD30+BE30-MIN(Schulden!G21,BD30+BE30)),0)+IF(AND(Schulden!J22&lt;Schulden!J16,BH30&gt;0),MAX(0,BH30+BI30-MIN(Schulden!G22,BH30+BI30)),0))),MAX(0,AJ30+AK30-MIN(Schulden!G16,AJ30+AK30)))+SUMIFS(Sonderzahlungen!$D$8:$D$67,Sonderzahlungen!$G$8:$G$67,$B30,Sonderzahlungen!$E$8:$E$67,"Gezielte Schuld",Sonderzahlungen!$F$8:$F$67,Schulden!B16)))</f>
        <v/>
      </c>
      <c r="AM30" s="24">
        <f>MAX(0,AJ30+AK30-AL30)</f>
        <v/>
      </c>
      <c r="AN30" s="24">
        <f>AQ29</f>
        <v/>
      </c>
      <c r="AO30" s="24">
        <f>IF(AN30&lt;=0,0,AN30*Schulden!F17/12)</f>
        <v/>
      </c>
      <c r="AP30" s="24">
        <f>IF(AN30&lt;=0,0,MIN(AN30+AO30,MIN(Schulden!G17,AN30+AO30)+MIN(MAX(0,Strategie!$C$9+SUMIFS(Sonderzahlungen!$D$8:$D$67,Sonderzahlungen!$G$8:$G$67,$B30,Sonderzahlungen!$E$8:$E$67,"Nach Strategie")-(IF(AND(Schulden!J8&lt;Schulden!J17,D30&gt;0),MAX(0,D30+E30-MIN(Schulden!G8,D30+E30)),0)+IF(AND(Schulden!J9&lt;Schulden!J17,H30&gt;0),MAX(0,H30+I30-MIN(Schulden!G9,H30+I30)),0)+IF(AND(Schulden!J10&lt;Schulden!J17,L30&gt;0),MAX(0,L30+M30-MIN(Schulden!G10,L30+M30)),0)+IF(AND(Schulden!J11&lt;Schulden!J17,P30&gt;0),MAX(0,P30+Q30-MIN(Schulden!G11,P30+Q30)),0)+IF(AND(Schulden!J12&lt;Schulden!J17,T30&gt;0),MAX(0,T30+U30-MIN(Schulden!G12,T30+U30)),0)+IF(AND(Schulden!J13&lt;Schulden!J17,X30&gt;0),MAX(0,X30+Y30-MIN(Schulden!G13,X30+Y30)),0)+IF(AND(Schulden!J14&lt;Schulden!J17,AB30&gt;0),MAX(0,AB30+AC30-MIN(Schulden!G14,AB30+AC30)),0)+IF(AND(Schulden!J15&lt;Schulden!J17,AF30&gt;0),MAX(0,AF30+AG30-MIN(Schulden!G15,AF30+AG30)),0)+IF(AND(Schulden!J16&lt;Schulden!J17,AJ30&gt;0),MAX(0,AJ30+AK30-MIN(Schulden!G16,AJ30+AK30)),0)+IF(AND(Schulden!J17&lt;Schulden!J17,AN30&gt;0),MAX(0,AN30+AO30-MIN(Schulden!G17,AN30+AO30)),0)+IF(AND(Schulden!J18&lt;Schulden!J17,AR30&gt;0),MAX(0,AR30+AS30-MIN(Schulden!G18,AR30+AS30)),0)+IF(AND(Schulden!J19&lt;Schulden!J17,AV30&gt;0),MAX(0,AV30+AW30-MIN(Schulden!G19,AV30+AW30)),0)+IF(AND(Schulden!J20&lt;Schulden!J17,AZ30&gt;0),MAX(0,AZ30+BA30-MIN(Schulden!G20,AZ30+BA30)),0)+IF(AND(Schulden!J21&lt;Schulden!J17,BD30&gt;0),MAX(0,BD30+BE30-MIN(Schulden!G21,BD30+BE30)),0)+IF(AND(Schulden!J22&lt;Schulden!J17,BH30&gt;0),MAX(0,BH30+BI30-MIN(Schulden!G22,BH30+BI30)),0))),MAX(0,AN30+AO30-MIN(Schulden!G17,AN30+AO30)))+SUMIFS(Sonderzahlungen!$D$8:$D$67,Sonderzahlungen!$G$8:$G$67,$B30,Sonderzahlungen!$E$8:$E$67,"Gezielte Schuld",Sonderzahlungen!$F$8:$F$67,Schulden!B17)))</f>
        <v/>
      </c>
      <c r="AQ30" s="24">
        <f>MAX(0,AN30+AO30-AP30)</f>
        <v/>
      </c>
      <c r="AR30" s="24">
        <f>AU29</f>
        <v/>
      </c>
      <c r="AS30" s="24">
        <f>IF(AR30&lt;=0,0,AR30*Schulden!F18/12)</f>
        <v/>
      </c>
      <c r="AT30" s="24">
        <f>IF(AR30&lt;=0,0,MIN(AR30+AS30,MIN(Schulden!G18,AR30+AS30)+MIN(MAX(0,Strategie!$C$9+SUMIFS(Sonderzahlungen!$D$8:$D$67,Sonderzahlungen!$G$8:$G$67,$B30,Sonderzahlungen!$E$8:$E$67,"Nach Strategie")-(IF(AND(Schulden!J8&lt;Schulden!J18,D30&gt;0),MAX(0,D30+E30-MIN(Schulden!G8,D30+E30)),0)+IF(AND(Schulden!J9&lt;Schulden!J18,H30&gt;0),MAX(0,H30+I30-MIN(Schulden!G9,H30+I30)),0)+IF(AND(Schulden!J10&lt;Schulden!J18,L30&gt;0),MAX(0,L30+M30-MIN(Schulden!G10,L30+M30)),0)+IF(AND(Schulden!J11&lt;Schulden!J18,P30&gt;0),MAX(0,P30+Q30-MIN(Schulden!G11,P30+Q30)),0)+IF(AND(Schulden!J12&lt;Schulden!J18,T30&gt;0),MAX(0,T30+U30-MIN(Schulden!G12,T30+U30)),0)+IF(AND(Schulden!J13&lt;Schulden!J18,X30&gt;0),MAX(0,X30+Y30-MIN(Schulden!G13,X30+Y30)),0)+IF(AND(Schulden!J14&lt;Schulden!J18,AB30&gt;0),MAX(0,AB30+AC30-MIN(Schulden!G14,AB30+AC30)),0)+IF(AND(Schulden!J15&lt;Schulden!J18,AF30&gt;0),MAX(0,AF30+AG30-MIN(Schulden!G15,AF30+AG30)),0)+IF(AND(Schulden!J16&lt;Schulden!J18,AJ30&gt;0),MAX(0,AJ30+AK30-MIN(Schulden!G16,AJ30+AK30)),0)+IF(AND(Schulden!J17&lt;Schulden!J18,AN30&gt;0),MAX(0,AN30+AO30-MIN(Schulden!G17,AN30+AO30)),0)+IF(AND(Schulden!J18&lt;Schulden!J18,AR30&gt;0),MAX(0,AR30+AS30-MIN(Schulden!G18,AR30+AS30)),0)+IF(AND(Schulden!J19&lt;Schulden!J18,AV30&gt;0),MAX(0,AV30+AW30-MIN(Schulden!G19,AV30+AW30)),0)+IF(AND(Schulden!J20&lt;Schulden!J18,AZ30&gt;0),MAX(0,AZ30+BA30-MIN(Schulden!G20,AZ30+BA30)),0)+IF(AND(Schulden!J21&lt;Schulden!J18,BD30&gt;0),MAX(0,BD30+BE30-MIN(Schulden!G21,BD30+BE30)),0)+IF(AND(Schulden!J22&lt;Schulden!J18,BH30&gt;0),MAX(0,BH30+BI30-MIN(Schulden!G22,BH30+BI30)),0))),MAX(0,AR30+AS30-MIN(Schulden!G18,AR30+AS30)))+SUMIFS(Sonderzahlungen!$D$8:$D$67,Sonderzahlungen!$G$8:$G$67,$B30,Sonderzahlungen!$E$8:$E$67,"Gezielte Schuld",Sonderzahlungen!$F$8:$F$67,Schulden!B18)))</f>
        <v/>
      </c>
      <c r="AU30" s="24">
        <f>MAX(0,AR30+AS30-AT30)</f>
        <v/>
      </c>
      <c r="AV30" s="24">
        <f>AY29</f>
        <v/>
      </c>
      <c r="AW30" s="24">
        <f>IF(AV30&lt;=0,0,AV30*Schulden!F19/12)</f>
        <v/>
      </c>
      <c r="AX30" s="24">
        <f>IF(AV30&lt;=0,0,MIN(AV30+AW30,MIN(Schulden!G19,AV30+AW30)+MIN(MAX(0,Strategie!$C$9+SUMIFS(Sonderzahlungen!$D$8:$D$67,Sonderzahlungen!$G$8:$G$67,$B30,Sonderzahlungen!$E$8:$E$67,"Nach Strategie")-(IF(AND(Schulden!J8&lt;Schulden!J19,D30&gt;0),MAX(0,D30+E30-MIN(Schulden!G8,D30+E30)),0)+IF(AND(Schulden!J9&lt;Schulden!J19,H30&gt;0),MAX(0,H30+I30-MIN(Schulden!G9,H30+I30)),0)+IF(AND(Schulden!J10&lt;Schulden!J19,L30&gt;0),MAX(0,L30+M30-MIN(Schulden!G10,L30+M30)),0)+IF(AND(Schulden!J11&lt;Schulden!J19,P30&gt;0),MAX(0,P30+Q30-MIN(Schulden!G11,P30+Q30)),0)+IF(AND(Schulden!J12&lt;Schulden!J19,T30&gt;0),MAX(0,T30+U30-MIN(Schulden!G12,T30+U30)),0)+IF(AND(Schulden!J13&lt;Schulden!J19,X30&gt;0),MAX(0,X30+Y30-MIN(Schulden!G13,X30+Y30)),0)+IF(AND(Schulden!J14&lt;Schulden!J19,AB30&gt;0),MAX(0,AB30+AC30-MIN(Schulden!G14,AB30+AC30)),0)+IF(AND(Schulden!J15&lt;Schulden!J19,AF30&gt;0),MAX(0,AF30+AG30-MIN(Schulden!G15,AF30+AG30)),0)+IF(AND(Schulden!J16&lt;Schulden!J19,AJ30&gt;0),MAX(0,AJ30+AK30-MIN(Schulden!G16,AJ30+AK30)),0)+IF(AND(Schulden!J17&lt;Schulden!J19,AN30&gt;0),MAX(0,AN30+AO30-MIN(Schulden!G17,AN30+AO30)),0)+IF(AND(Schulden!J18&lt;Schulden!J19,AR30&gt;0),MAX(0,AR30+AS30-MIN(Schulden!G18,AR30+AS30)),0)+IF(AND(Schulden!J19&lt;Schulden!J19,AV30&gt;0),MAX(0,AV30+AW30-MIN(Schulden!G19,AV30+AW30)),0)+IF(AND(Schulden!J20&lt;Schulden!J19,AZ30&gt;0),MAX(0,AZ30+BA30-MIN(Schulden!G20,AZ30+BA30)),0)+IF(AND(Schulden!J21&lt;Schulden!J19,BD30&gt;0),MAX(0,BD30+BE30-MIN(Schulden!G21,BD30+BE30)),0)+IF(AND(Schulden!J22&lt;Schulden!J19,BH30&gt;0),MAX(0,BH30+BI30-MIN(Schulden!G22,BH30+BI30)),0))),MAX(0,AV30+AW30-MIN(Schulden!G19,AV30+AW30)))+SUMIFS(Sonderzahlungen!$D$8:$D$67,Sonderzahlungen!$G$8:$G$67,$B30,Sonderzahlungen!$E$8:$E$67,"Gezielte Schuld",Sonderzahlungen!$F$8:$F$67,Schulden!B19)))</f>
        <v/>
      </c>
      <c r="AY30" s="24">
        <f>MAX(0,AV30+AW30-AX30)</f>
        <v/>
      </c>
      <c r="AZ30" s="24">
        <f>BC29</f>
        <v/>
      </c>
      <c r="BA30" s="24">
        <f>IF(AZ30&lt;=0,0,AZ30*Schulden!F20/12)</f>
        <v/>
      </c>
      <c r="BB30" s="24">
        <f>IF(AZ30&lt;=0,0,MIN(AZ30+BA30,MIN(Schulden!G20,AZ30+BA30)+MIN(MAX(0,Strategie!$C$9+SUMIFS(Sonderzahlungen!$D$8:$D$67,Sonderzahlungen!$G$8:$G$67,$B30,Sonderzahlungen!$E$8:$E$67,"Nach Strategie")-(IF(AND(Schulden!J8&lt;Schulden!J20,D30&gt;0),MAX(0,D30+E30-MIN(Schulden!G8,D30+E30)),0)+IF(AND(Schulden!J9&lt;Schulden!J20,H30&gt;0),MAX(0,H30+I30-MIN(Schulden!G9,H30+I30)),0)+IF(AND(Schulden!J10&lt;Schulden!J20,L30&gt;0),MAX(0,L30+M30-MIN(Schulden!G10,L30+M30)),0)+IF(AND(Schulden!J11&lt;Schulden!J20,P30&gt;0),MAX(0,P30+Q30-MIN(Schulden!G11,P30+Q30)),0)+IF(AND(Schulden!J12&lt;Schulden!J20,T30&gt;0),MAX(0,T30+U30-MIN(Schulden!G12,T30+U30)),0)+IF(AND(Schulden!J13&lt;Schulden!J20,X30&gt;0),MAX(0,X30+Y30-MIN(Schulden!G13,X30+Y30)),0)+IF(AND(Schulden!J14&lt;Schulden!J20,AB30&gt;0),MAX(0,AB30+AC30-MIN(Schulden!G14,AB30+AC30)),0)+IF(AND(Schulden!J15&lt;Schulden!J20,AF30&gt;0),MAX(0,AF30+AG30-MIN(Schulden!G15,AF30+AG30)),0)+IF(AND(Schulden!J16&lt;Schulden!J20,AJ30&gt;0),MAX(0,AJ30+AK30-MIN(Schulden!G16,AJ30+AK30)),0)+IF(AND(Schulden!J17&lt;Schulden!J20,AN30&gt;0),MAX(0,AN30+AO30-MIN(Schulden!G17,AN30+AO30)),0)+IF(AND(Schulden!J18&lt;Schulden!J20,AR30&gt;0),MAX(0,AR30+AS30-MIN(Schulden!G18,AR30+AS30)),0)+IF(AND(Schulden!J19&lt;Schulden!J20,AV30&gt;0),MAX(0,AV30+AW30-MIN(Schulden!G19,AV30+AW30)),0)+IF(AND(Schulden!J20&lt;Schulden!J20,AZ30&gt;0),MAX(0,AZ30+BA30-MIN(Schulden!G20,AZ30+BA30)),0)+IF(AND(Schulden!J21&lt;Schulden!J20,BD30&gt;0),MAX(0,BD30+BE30-MIN(Schulden!G21,BD30+BE30)),0)+IF(AND(Schulden!J22&lt;Schulden!J20,BH30&gt;0),MAX(0,BH30+BI30-MIN(Schulden!G22,BH30+BI30)),0))),MAX(0,AZ30+BA30-MIN(Schulden!G20,AZ30+BA30)))+SUMIFS(Sonderzahlungen!$D$8:$D$67,Sonderzahlungen!$G$8:$G$67,$B30,Sonderzahlungen!$E$8:$E$67,"Gezielte Schuld",Sonderzahlungen!$F$8:$F$67,Schulden!B20)))</f>
        <v/>
      </c>
      <c r="BC30" s="24">
        <f>MAX(0,AZ30+BA30-BB30)</f>
        <v/>
      </c>
      <c r="BD30" s="24">
        <f>BG29</f>
        <v/>
      </c>
      <c r="BE30" s="24">
        <f>IF(BD30&lt;=0,0,BD30*Schulden!F21/12)</f>
        <v/>
      </c>
      <c r="BF30" s="24">
        <f>IF(BD30&lt;=0,0,MIN(BD30+BE30,MIN(Schulden!G21,BD30+BE30)+MIN(MAX(0,Strategie!$C$9+SUMIFS(Sonderzahlungen!$D$8:$D$67,Sonderzahlungen!$G$8:$G$67,$B30,Sonderzahlungen!$E$8:$E$67,"Nach Strategie")-(IF(AND(Schulden!J8&lt;Schulden!J21,D30&gt;0),MAX(0,D30+E30-MIN(Schulden!G8,D30+E30)),0)+IF(AND(Schulden!J9&lt;Schulden!J21,H30&gt;0),MAX(0,H30+I30-MIN(Schulden!G9,H30+I30)),0)+IF(AND(Schulden!J10&lt;Schulden!J21,L30&gt;0),MAX(0,L30+M30-MIN(Schulden!G10,L30+M30)),0)+IF(AND(Schulden!J11&lt;Schulden!J21,P30&gt;0),MAX(0,P30+Q30-MIN(Schulden!G11,P30+Q30)),0)+IF(AND(Schulden!J12&lt;Schulden!J21,T30&gt;0),MAX(0,T30+U30-MIN(Schulden!G12,T30+U30)),0)+IF(AND(Schulden!J13&lt;Schulden!J21,X30&gt;0),MAX(0,X30+Y30-MIN(Schulden!G13,X30+Y30)),0)+IF(AND(Schulden!J14&lt;Schulden!J21,AB30&gt;0),MAX(0,AB30+AC30-MIN(Schulden!G14,AB30+AC30)),0)+IF(AND(Schulden!J15&lt;Schulden!J21,AF30&gt;0),MAX(0,AF30+AG30-MIN(Schulden!G15,AF30+AG30)),0)+IF(AND(Schulden!J16&lt;Schulden!J21,AJ30&gt;0),MAX(0,AJ30+AK30-MIN(Schulden!G16,AJ30+AK30)),0)+IF(AND(Schulden!J17&lt;Schulden!J21,AN30&gt;0),MAX(0,AN30+AO30-MIN(Schulden!G17,AN30+AO30)),0)+IF(AND(Schulden!J18&lt;Schulden!J21,AR30&gt;0),MAX(0,AR30+AS30-MIN(Schulden!G18,AR30+AS30)),0)+IF(AND(Schulden!J19&lt;Schulden!J21,AV30&gt;0),MAX(0,AV30+AW30-MIN(Schulden!G19,AV30+AW30)),0)+IF(AND(Schulden!J20&lt;Schulden!J21,AZ30&gt;0),MAX(0,AZ30+BA30-MIN(Schulden!G20,AZ30+BA30)),0)+IF(AND(Schulden!J21&lt;Schulden!J21,BD30&gt;0),MAX(0,BD30+BE30-MIN(Schulden!G21,BD30+BE30)),0)+IF(AND(Schulden!J22&lt;Schulden!J21,BH30&gt;0),MAX(0,BH30+BI30-MIN(Schulden!G22,BH30+BI30)),0))),MAX(0,BD30+BE30-MIN(Schulden!G21,BD30+BE30)))+SUMIFS(Sonderzahlungen!$D$8:$D$67,Sonderzahlungen!$G$8:$G$67,$B30,Sonderzahlungen!$E$8:$E$67,"Gezielte Schuld",Sonderzahlungen!$F$8:$F$67,Schulden!B21)))</f>
        <v/>
      </c>
      <c r="BG30" s="24">
        <f>MAX(0,BD30+BE30-BF30)</f>
        <v/>
      </c>
      <c r="BH30" s="24">
        <f>BK29</f>
        <v/>
      </c>
      <c r="BI30" s="24">
        <f>IF(BH30&lt;=0,0,BH30*Schulden!F22/12)</f>
        <v/>
      </c>
      <c r="BJ30" s="24">
        <f>IF(BH30&lt;=0,0,MIN(BH30+BI30,MIN(Schulden!G22,BH30+BI30)+MIN(MAX(0,Strategie!$C$9+SUMIFS(Sonderzahlungen!$D$8:$D$67,Sonderzahlungen!$G$8:$G$67,$B30,Sonderzahlungen!$E$8:$E$67,"Nach Strategie")-(IF(AND(Schulden!J8&lt;Schulden!J22,D30&gt;0),MAX(0,D30+E30-MIN(Schulden!G8,D30+E30)),0)+IF(AND(Schulden!J9&lt;Schulden!J22,H30&gt;0),MAX(0,H30+I30-MIN(Schulden!G9,H30+I30)),0)+IF(AND(Schulden!J10&lt;Schulden!J22,L30&gt;0),MAX(0,L30+M30-MIN(Schulden!G10,L30+M30)),0)+IF(AND(Schulden!J11&lt;Schulden!J22,P30&gt;0),MAX(0,P30+Q30-MIN(Schulden!G11,P30+Q30)),0)+IF(AND(Schulden!J12&lt;Schulden!J22,T30&gt;0),MAX(0,T30+U30-MIN(Schulden!G12,T30+U30)),0)+IF(AND(Schulden!J13&lt;Schulden!J22,X30&gt;0),MAX(0,X30+Y30-MIN(Schulden!G13,X30+Y30)),0)+IF(AND(Schulden!J14&lt;Schulden!J22,AB30&gt;0),MAX(0,AB30+AC30-MIN(Schulden!G14,AB30+AC30)),0)+IF(AND(Schulden!J15&lt;Schulden!J22,AF30&gt;0),MAX(0,AF30+AG30-MIN(Schulden!G15,AF30+AG30)),0)+IF(AND(Schulden!J16&lt;Schulden!J22,AJ30&gt;0),MAX(0,AJ30+AK30-MIN(Schulden!G16,AJ30+AK30)),0)+IF(AND(Schulden!J17&lt;Schulden!J22,AN30&gt;0),MAX(0,AN30+AO30-MIN(Schulden!G17,AN30+AO30)),0)+IF(AND(Schulden!J18&lt;Schulden!J22,AR30&gt;0),MAX(0,AR30+AS30-MIN(Schulden!G18,AR30+AS30)),0)+IF(AND(Schulden!J19&lt;Schulden!J22,AV30&gt;0),MAX(0,AV30+AW30-MIN(Schulden!G19,AV30+AW30)),0)+IF(AND(Schulden!J20&lt;Schulden!J22,AZ30&gt;0),MAX(0,AZ30+BA30-MIN(Schulden!G20,AZ30+BA30)),0)+IF(AND(Schulden!J21&lt;Schulden!J22,BD30&gt;0),MAX(0,BD30+BE30-MIN(Schulden!G21,BD30+BE30)),0)+IF(AND(Schulden!J22&lt;Schulden!J22,BH30&gt;0),MAX(0,BH30+BI30-MIN(Schulden!G22,BH30+BI30)),0))),MAX(0,BH30+BI30-MIN(Schulden!G22,BH30+BI30)))+SUMIFS(Sonderzahlungen!$D$8:$D$67,Sonderzahlungen!$G$8:$G$67,$B30,Sonderzahlungen!$E$8:$E$67,"Gezielte Schuld",Sonderzahlungen!$F$8:$F$67,Schulden!B22)))</f>
        <v/>
      </c>
      <c r="BK30" s="24">
        <f>MAX(0,BH30+BI30-BJ30)</f>
        <v/>
      </c>
    </row>
    <row r="31">
      <c r="B31" s="23">
        <f>EDATE(B30,1)</f>
        <v/>
      </c>
      <c r="C31" s="24">
        <f>SUMIFS(Sonderzahlungen!$D$8:$D$67,Sonderzahlungen!$G$8:$G$67,B31)</f>
        <v/>
      </c>
      <c r="D31" s="24">
        <f>G30</f>
        <v/>
      </c>
      <c r="E31" s="24">
        <f>IF(D31&lt;=0,0,D31*Schulden!F8/12)</f>
        <v/>
      </c>
      <c r="F31" s="24">
        <f>IF(D31&lt;=0,0,MIN(D31+E31,MIN(Schulden!G8,D31+E31)+MIN(MAX(0,Strategie!$C$9+SUMIFS(Sonderzahlungen!$D$8:$D$67,Sonderzahlungen!$G$8:$G$67,$B31,Sonderzahlungen!$E$8:$E$67,"Nach Strategie")-(IF(AND(Schulden!J8&lt;Schulden!J8,D31&gt;0),MAX(0,D31+E31-MIN(Schulden!G8,D31+E31)),0)+IF(AND(Schulden!J9&lt;Schulden!J8,H31&gt;0),MAX(0,H31+I31-MIN(Schulden!G9,H31+I31)),0)+IF(AND(Schulden!J10&lt;Schulden!J8,L31&gt;0),MAX(0,L31+M31-MIN(Schulden!G10,L31+M31)),0)+IF(AND(Schulden!J11&lt;Schulden!J8,P31&gt;0),MAX(0,P31+Q31-MIN(Schulden!G11,P31+Q31)),0)+IF(AND(Schulden!J12&lt;Schulden!J8,T31&gt;0),MAX(0,T31+U31-MIN(Schulden!G12,T31+U31)),0)+IF(AND(Schulden!J13&lt;Schulden!J8,X31&gt;0),MAX(0,X31+Y31-MIN(Schulden!G13,X31+Y31)),0)+IF(AND(Schulden!J14&lt;Schulden!J8,AB31&gt;0),MAX(0,AB31+AC31-MIN(Schulden!G14,AB31+AC31)),0)+IF(AND(Schulden!J15&lt;Schulden!J8,AF31&gt;0),MAX(0,AF31+AG31-MIN(Schulden!G15,AF31+AG31)),0)+IF(AND(Schulden!J16&lt;Schulden!J8,AJ31&gt;0),MAX(0,AJ31+AK31-MIN(Schulden!G16,AJ31+AK31)),0)+IF(AND(Schulden!J17&lt;Schulden!J8,AN31&gt;0),MAX(0,AN31+AO31-MIN(Schulden!G17,AN31+AO31)),0)+IF(AND(Schulden!J18&lt;Schulden!J8,AR31&gt;0),MAX(0,AR31+AS31-MIN(Schulden!G18,AR31+AS31)),0)+IF(AND(Schulden!J19&lt;Schulden!J8,AV31&gt;0),MAX(0,AV31+AW31-MIN(Schulden!G19,AV31+AW31)),0)+IF(AND(Schulden!J20&lt;Schulden!J8,AZ31&gt;0),MAX(0,AZ31+BA31-MIN(Schulden!G20,AZ31+BA31)),0)+IF(AND(Schulden!J21&lt;Schulden!J8,BD31&gt;0),MAX(0,BD31+BE31-MIN(Schulden!G21,BD31+BE31)),0)+IF(AND(Schulden!J22&lt;Schulden!J8,BH31&gt;0),MAX(0,BH31+BI31-MIN(Schulden!G22,BH31+BI31)),0))),MAX(0,D31+E31-MIN(Schulden!G8,D31+E31)))+SUMIFS(Sonderzahlungen!$D$8:$D$67,Sonderzahlungen!$G$8:$G$67,$B31,Sonderzahlungen!$E$8:$E$67,"Gezielte Schuld",Sonderzahlungen!$F$8:$F$67,Schulden!B8)))</f>
        <v/>
      </c>
      <c r="G31" s="24">
        <f>MAX(0,D31+E31-F31)</f>
        <v/>
      </c>
      <c r="H31" s="24">
        <f>K30</f>
        <v/>
      </c>
      <c r="I31" s="24">
        <f>IF(H31&lt;=0,0,H31*Schulden!F9/12)</f>
        <v/>
      </c>
      <c r="J31" s="24">
        <f>IF(H31&lt;=0,0,MIN(H31+I31,MIN(Schulden!G9,H31+I31)+MIN(MAX(0,Strategie!$C$9+SUMIFS(Sonderzahlungen!$D$8:$D$67,Sonderzahlungen!$G$8:$G$67,$B31,Sonderzahlungen!$E$8:$E$67,"Nach Strategie")-(IF(AND(Schulden!J8&lt;Schulden!J9,D31&gt;0),MAX(0,D31+E31-MIN(Schulden!G8,D31+E31)),0)+IF(AND(Schulden!J9&lt;Schulden!J9,H31&gt;0),MAX(0,H31+I31-MIN(Schulden!G9,H31+I31)),0)+IF(AND(Schulden!J10&lt;Schulden!J9,L31&gt;0),MAX(0,L31+M31-MIN(Schulden!G10,L31+M31)),0)+IF(AND(Schulden!J11&lt;Schulden!J9,P31&gt;0),MAX(0,P31+Q31-MIN(Schulden!G11,P31+Q31)),0)+IF(AND(Schulden!J12&lt;Schulden!J9,T31&gt;0),MAX(0,T31+U31-MIN(Schulden!G12,T31+U31)),0)+IF(AND(Schulden!J13&lt;Schulden!J9,X31&gt;0),MAX(0,X31+Y31-MIN(Schulden!G13,X31+Y31)),0)+IF(AND(Schulden!J14&lt;Schulden!J9,AB31&gt;0),MAX(0,AB31+AC31-MIN(Schulden!G14,AB31+AC31)),0)+IF(AND(Schulden!J15&lt;Schulden!J9,AF31&gt;0),MAX(0,AF31+AG31-MIN(Schulden!G15,AF31+AG31)),0)+IF(AND(Schulden!J16&lt;Schulden!J9,AJ31&gt;0),MAX(0,AJ31+AK31-MIN(Schulden!G16,AJ31+AK31)),0)+IF(AND(Schulden!J17&lt;Schulden!J9,AN31&gt;0),MAX(0,AN31+AO31-MIN(Schulden!G17,AN31+AO31)),0)+IF(AND(Schulden!J18&lt;Schulden!J9,AR31&gt;0),MAX(0,AR31+AS31-MIN(Schulden!G18,AR31+AS31)),0)+IF(AND(Schulden!J19&lt;Schulden!J9,AV31&gt;0),MAX(0,AV31+AW31-MIN(Schulden!G19,AV31+AW31)),0)+IF(AND(Schulden!J20&lt;Schulden!J9,AZ31&gt;0),MAX(0,AZ31+BA31-MIN(Schulden!G20,AZ31+BA31)),0)+IF(AND(Schulden!J21&lt;Schulden!J9,BD31&gt;0),MAX(0,BD31+BE31-MIN(Schulden!G21,BD31+BE31)),0)+IF(AND(Schulden!J22&lt;Schulden!J9,BH31&gt;0),MAX(0,BH31+BI31-MIN(Schulden!G22,BH31+BI31)),0))),MAX(0,H31+I31-MIN(Schulden!G9,H31+I31)))+SUMIFS(Sonderzahlungen!$D$8:$D$67,Sonderzahlungen!$G$8:$G$67,$B31,Sonderzahlungen!$E$8:$E$67,"Gezielte Schuld",Sonderzahlungen!$F$8:$F$67,Schulden!B9)))</f>
        <v/>
      </c>
      <c r="K31" s="24">
        <f>MAX(0,H31+I31-J31)</f>
        <v/>
      </c>
      <c r="L31" s="24">
        <f>O30</f>
        <v/>
      </c>
      <c r="M31" s="24">
        <f>IF(L31&lt;=0,0,L31*Schulden!F10/12)</f>
        <v/>
      </c>
      <c r="N31" s="24">
        <f>IF(L31&lt;=0,0,MIN(L31+M31,MIN(Schulden!G10,L31+M31)+MIN(MAX(0,Strategie!$C$9+SUMIFS(Sonderzahlungen!$D$8:$D$67,Sonderzahlungen!$G$8:$G$67,$B31,Sonderzahlungen!$E$8:$E$67,"Nach Strategie")-(IF(AND(Schulden!J8&lt;Schulden!J10,D31&gt;0),MAX(0,D31+E31-MIN(Schulden!G8,D31+E31)),0)+IF(AND(Schulden!J9&lt;Schulden!J10,H31&gt;0),MAX(0,H31+I31-MIN(Schulden!G9,H31+I31)),0)+IF(AND(Schulden!J10&lt;Schulden!J10,L31&gt;0),MAX(0,L31+M31-MIN(Schulden!G10,L31+M31)),0)+IF(AND(Schulden!J11&lt;Schulden!J10,P31&gt;0),MAX(0,P31+Q31-MIN(Schulden!G11,P31+Q31)),0)+IF(AND(Schulden!J12&lt;Schulden!J10,T31&gt;0),MAX(0,T31+U31-MIN(Schulden!G12,T31+U31)),0)+IF(AND(Schulden!J13&lt;Schulden!J10,X31&gt;0),MAX(0,X31+Y31-MIN(Schulden!G13,X31+Y31)),0)+IF(AND(Schulden!J14&lt;Schulden!J10,AB31&gt;0),MAX(0,AB31+AC31-MIN(Schulden!G14,AB31+AC31)),0)+IF(AND(Schulden!J15&lt;Schulden!J10,AF31&gt;0),MAX(0,AF31+AG31-MIN(Schulden!G15,AF31+AG31)),0)+IF(AND(Schulden!J16&lt;Schulden!J10,AJ31&gt;0),MAX(0,AJ31+AK31-MIN(Schulden!G16,AJ31+AK31)),0)+IF(AND(Schulden!J17&lt;Schulden!J10,AN31&gt;0),MAX(0,AN31+AO31-MIN(Schulden!G17,AN31+AO31)),0)+IF(AND(Schulden!J18&lt;Schulden!J10,AR31&gt;0),MAX(0,AR31+AS31-MIN(Schulden!G18,AR31+AS31)),0)+IF(AND(Schulden!J19&lt;Schulden!J10,AV31&gt;0),MAX(0,AV31+AW31-MIN(Schulden!G19,AV31+AW31)),0)+IF(AND(Schulden!J20&lt;Schulden!J10,AZ31&gt;0),MAX(0,AZ31+BA31-MIN(Schulden!G20,AZ31+BA31)),0)+IF(AND(Schulden!J21&lt;Schulden!J10,BD31&gt;0),MAX(0,BD31+BE31-MIN(Schulden!G21,BD31+BE31)),0)+IF(AND(Schulden!J22&lt;Schulden!J10,BH31&gt;0),MAX(0,BH31+BI31-MIN(Schulden!G22,BH31+BI31)),0))),MAX(0,L31+M31-MIN(Schulden!G10,L31+M31)))+SUMIFS(Sonderzahlungen!$D$8:$D$67,Sonderzahlungen!$G$8:$G$67,$B31,Sonderzahlungen!$E$8:$E$67,"Gezielte Schuld",Sonderzahlungen!$F$8:$F$67,Schulden!B10)))</f>
        <v/>
      </c>
      <c r="O31" s="24">
        <f>MAX(0,L31+M31-N31)</f>
        <v/>
      </c>
      <c r="P31" s="24">
        <f>S30</f>
        <v/>
      </c>
      <c r="Q31" s="24">
        <f>IF(P31&lt;=0,0,P31*Schulden!F11/12)</f>
        <v/>
      </c>
      <c r="R31" s="24">
        <f>IF(P31&lt;=0,0,MIN(P31+Q31,MIN(Schulden!G11,P31+Q31)+MIN(MAX(0,Strategie!$C$9+SUMIFS(Sonderzahlungen!$D$8:$D$67,Sonderzahlungen!$G$8:$G$67,$B31,Sonderzahlungen!$E$8:$E$67,"Nach Strategie")-(IF(AND(Schulden!J8&lt;Schulden!J11,D31&gt;0),MAX(0,D31+E31-MIN(Schulden!G8,D31+E31)),0)+IF(AND(Schulden!J9&lt;Schulden!J11,H31&gt;0),MAX(0,H31+I31-MIN(Schulden!G9,H31+I31)),0)+IF(AND(Schulden!J10&lt;Schulden!J11,L31&gt;0),MAX(0,L31+M31-MIN(Schulden!G10,L31+M31)),0)+IF(AND(Schulden!J11&lt;Schulden!J11,P31&gt;0),MAX(0,P31+Q31-MIN(Schulden!G11,P31+Q31)),0)+IF(AND(Schulden!J12&lt;Schulden!J11,T31&gt;0),MAX(0,T31+U31-MIN(Schulden!G12,T31+U31)),0)+IF(AND(Schulden!J13&lt;Schulden!J11,X31&gt;0),MAX(0,X31+Y31-MIN(Schulden!G13,X31+Y31)),0)+IF(AND(Schulden!J14&lt;Schulden!J11,AB31&gt;0),MAX(0,AB31+AC31-MIN(Schulden!G14,AB31+AC31)),0)+IF(AND(Schulden!J15&lt;Schulden!J11,AF31&gt;0),MAX(0,AF31+AG31-MIN(Schulden!G15,AF31+AG31)),0)+IF(AND(Schulden!J16&lt;Schulden!J11,AJ31&gt;0),MAX(0,AJ31+AK31-MIN(Schulden!G16,AJ31+AK31)),0)+IF(AND(Schulden!J17&lt;Schulden!J11,AN31&gt;0),MAX(0,AN31+AO31-MIN(Schulden!G17,AN31+AO31)),0)+IF(AND(Schulden!J18&lt;Schulden!J11,AR31&gt;0),MAX(0,AR31+AS31-MIN(Schulden!G18,AR31+AS31)),0)+IF(AND(Schulden!J19&lt;Schulden!J11,AV31&gt;0),MAX(0,AV31+AW31-MIN(Schulden!G19,AV31+AW31)),0)+IF(AND(Schulden!J20&lt;Schulden!J11,AZ31&gt;0),MAX(0,AZ31+BA31-MIN(Schulden!G20,AZ31+BA31)),0)+IF(AND(Schulden!J21&lt;Schulden!J11,BD31&gt;0),MAX(0,BD31+BE31-MIN(Schulden!G21,BD31+BE31)),0)+IF(AND(Schulden!J22&lt;Schulden!J11,BH31&gt;0),MAX(0,BH31+BI31-MIN(Schulden!G22,BH31+BI31)),0))),MAX(0,P31+Q31-MIN(Schulden!G11,P31+Q31)))+SUMIFS(Sonderzahlungen!$D$8:$D$67,Sonderzahlungen!$G$8:$G$67,$B31,Sonderzahlungen!$E$8:$E$67,"Gezielte Schuld",Sonderzahlungen!$F$8:$F$67,Schulden!B11)))</f>
        <v/>
      </c>
      <c r="S31" s="24">
        <f>MAX(0,P31+Q31-R31)</f>
        <v/>
      </c>
      <c r="T31" s="24">
        <f>W30</f>
        <v/>
      </c>
      <c r="U31" s="24">
        <f>IF(T31&lt;=0,0,T31*Schulden!F12/12)</f>
        <v/>
      </c>
      <c r="V31" s="24">
        <f>IF(T31&lt;=0,0,MIN(T31+U31,MIN(Schulden!G12,T31+U31)+MIN(MAX(0,Strategie!$C$9+SUMIFS(Sonderzahlungen!$D$8:$D$67,Sonderzahlungen!$G$8:$G$67,$B31,Sonderzahlungen!$E$8:$E$67,"Nach Strategie")-(IF(AND(Schulden!J8&lt;Schulden!J12,D31&gt;0),MAX(0,D31+E31-MIN(Schulden!G8,D31+E31)),0)+IF(AND(Schulden!J9&lt;Schulden!J12,H31&gt;0),MAX(0,H31+I31-MIN(Schulden!G9,H31+I31)),0)+IF(AND(Schulden!J10&lt;Schulden!J12,L31&gt;0),MAX(0,L31+M31-MIN(Schulden!G10,L31+M31)),0)+IF(AND(Schulden!J11&lt;Schulden!J12,P31&gt;0),MAX(0,P31+Q31-MIN(Schulden!G11,P31+Q31)),0)+IF(AND(Schulden!J12&lt;Schulden!J12,T31&gt;0),MAX(0,T31+U31-MIN(Schulden!G12,T31+U31)),0)+IF(AND(Schulden!J13&lt;Schulden!J12,X31&gt;0),MAX(0,X31+Y31-MIN(Schulden!G13,X31+Y31)),0)+IF(AND(Schulden!J14&lt;Schulden!J12,AB31&gt;0),MAX(0,AB31+AC31-MIN(Schulden!G14,AB31+AC31)),0)+IF(AND(Schulden!J15&lt;Schulden!J12,AF31&gt;0),MAX(0,AF31+AG31-MIN(Schulden!G15,AF31+AG31)),0)+IF(AND(Schulden!J16&lt;Schulden!J12,AJ31&gt;0),MAX(0,AJ31+AK31-MIN(Schulden!G16,AJ31+AK31)),0)+IF(AND(Schulden!J17&lt;Schulden!J12,AN31&gt;0),MAX(0,AN31+AO31-MIN(Schulden!G17,AN31+AO31)),0)+IF(AND(Schulden!J18&lt;Schulden!J12,AR31&gt;0),MAX(0,AR31+AS31-MIN(Schulden!G18,AR31+AS31)),0)+IF(AND(Schulden!J19&lt;Schulden!J12,AV31&gt;0),MAX(0,AV31+AW31-MIN(Schulden!G19,AV31+AW31)),0)+IF(AND(Schulden!J20&lt;Schulden!J12,AZ31&gt;0),MAX(0,AZ31+BA31-MIN(Schulden!G20,AZ31+BA31)),0)+IF(AND(Schulden!J21&lt;Schulden!J12,BD31&gt;0),MAX(0,BD31+BE31-MIN(Schulden!G21,BD31+BE31)),0)+IF(AND(Schulden!J22&lt;Schulden!J12,BH31&gt;0),MAX(0,BH31+BI31-MIN(Schulden!G22,BH31+BI31)),0))),MAX(0,T31+U31-MIN(Schulden!G12,T31+U31)))+SUMIFS(Sonderzahlungen!$D$8:$D$67,Sonderzahlungen!$G$8:$G$67,$B31,Sonderzahlungen!$E$8:$E$67,"Gezielte Schuld",Sonderzahlungen!$F$8:$F$67,Schulden!B12)))</f>
        <v/>
      </c>
      <c r="W31" s="24">
        <f>MAX(0,T31+U31-V31)</f>
        <v/>
      </c>
      <c r="X31" s="24">
        <f>AA30</f>
        <v/>
      </c>
      <c r="Y31" s="24">
        <f>IF(X31&lt;=0,0,X31*Schulden!F13/12)</f>
        <v/>
      </c>
      <c r="Z31" s="24">
        <f>IF(X31&lt;=0,0,MIN(X31+Y31,MIN(Schulden!G13,X31+Y31)+MIN(MAX(0,Strategie!$C$9+SUMIFS(Sonderzahlungen!$D$8:$D$67,Sonderzahlungen!$G$8:$G$67,$B31,Sonderzahlungen!$E$8:$E$67,"Nach Strategie")-(IF(AND(Schulden!J8&lt;Schulden!J13,D31&gt;0),MAX(0,D31+E31-MIN(Schulden!G8,D31+E31)),0)+IF(AND(Schulden!J9&lt;Schulden!J13,H31&gt;0),MAX(0,H31+I31-MIN(Schulden!G9,H31+I31)),0)+IF(AND(Schulden!J10&lt;Schulden!J13,L31&gt;0),MAX(0,L31+M31-MIN(Schulden!G10,L31+M31)),0)+IF(AND(Schulden!J11&lt;Schulden!J13,P31&gt;0),MAX(0,P31+Q31-MIN(Schulden!G11,P31+Q31)),0)+IF(AND(Schulden!J12&lt;Schulden!J13,T31&gt;0),MAX(0,T31+U31-MIN(Schulden!G12,T31+U31)),0)+IF(AND(Schulden!J13&lt;Schulden!J13,X31&gt;0),MAX(0,X31+Y31-MIN(Schulden!G13,X31+Y31)),0)+IF(AND(Schulden!J14&lt;Schulden!J13,AB31&gt;0),MAX(0,AB31+AC31-MIN(Schulden!G14,AB31+AC31)),0)+IF(AND(Schulden!J15&lt;Schulden!J13,AF31&gt;0),MAX(0,AF31+AG31-MIN(Schulden!G15,AF31+AG31)),0)+IF(AND(Schulden!J16&lt;Schulden!J13,AJ31&gt;0),MAX(0,AJ31+AK31-MIN(Schulden!G16,AJ31+AK31)),0)+IF(AND(Schulden!J17&lt;Schulden!J13,AN31&gt;0),MAX(0,AN31+AO31-MIN(Schulden!G17,AN31+AO31)),0)+IF(AND(Schulden!J18&lt;Schulden!J13,AR31&gt;0),MAX(0,AR31+AS31-MIN(Schulden!G18,AR31+AS31)),0)+IF(AND(Schulden!J19&lt;Schulden!J13,AV31&gt;0),MAX(0,AV31+AW31-MIN(Schulden!G19,AV31+AW31)),0)+IF(AND(Schulden!J20&lt;Schulden!J13,AZ31&gt;0),MAX(0,AZ31+BA31-MIN(Schulden!G20,AZ31+BA31)),0)+IF(AND(Schulden!J21&lt;Schulden!J13,BD31&gt;0),MAX(0,BD31+BE31-MIN(Schulden!G21,BD31+BE31)),0)+IF(AND(Schulden!J22&lt;Schulden!J13,BH31&gt;0),MAX(0,BH31+BI31-MIN(Schulden!G22,BH31+BI31)),0))),MAX(0,X31+Y31-MIN(Schulden!G13,X31+Y31)))+SUMIFS(Sonderzahlungen!$D$8:$D$67,Sonderzahlungen!$G$8:$G$67,$B31,Sonderzahlungen!$E$8:$E$67,"Gezielte Schuld",Sonderzahlungen!$F$8:$F$67,Schulden!B13)))</f>
        <v/>
      </c>
      <c r="AA31" s="24">
        <f>MAX(0,X31+Y31-Z31)</f>
        <v/>
      </c>
      <c r="AB31" s="24">
        <f>AE30</f>
        <v/>
      </c>
      <c r="AC31" s="24">
        <f>IF(AB31&lt;=0,0,AB31*Schulden!F14/12)</f>
        <v/>
      </c>
      <c r="AD31" s="24">
        <f>IF(AB31&lt;=0,0,MIN(AB31+AC31,MIN(Schulden!G14,AB31+AC31)+MIN(MAX(0,Strategie!$C$9+SUMIFS(Sonderzahlungen!$D$8:$D$67,Sonderzahlungen!$G$8:$G$67,$B31,Sonderzahlungen!$E$8:$E$67,"Nach Strategie")-(IF(AND(Schulden!J8&lt;Schulden!J14,D31&gt;0),MAX(0,D31+E31-MIN(Schulden!G8,D31+E31)),0)+IF(AND(Schulden!J9&lt;Schulden!J14,H31&gt;0),MAX(0,H31+I31-MIN(Schulden!G9,H31+I31)),0)+IF(AND(Schulden!J10&lt;Schulden!J14,L31&gt;0),MAX(0,L31+M31-MIN(Schulden!G10,L31+M31)),0)+IF(AND(Schulden!J11&lt;Schulden!J14,P31&gt;0),MAX(0,P31+Q31-MIN(Schulden!G11,P31+Q31)),0)+IF(AND(Schulden!J12&lt;Schulden!J14,T31&gt;0),MAX(0,T31+U31-MIN(Schulden!G12,T31+U31)),0)+IF(AND(Schulden!J13&lt;Schulden!J14,X31&gt;0),MAX(0,X31+Y31-MIN(Schulden!G13,X31+Y31)),0)+IF(AND(Schulden!J14&lt;Schulden!J14,AB31&gt;0),MAX(0,AB31+AC31-MIN(Schulden!G14,AB31+AC31)),0)+IF(AND(Schulden!J15&lt;Schulden!J14,AF31&gt;0),MAX(0,AF31+AG31-MIN(Schulden!G15,AF31+AG31)),0)+IF(AND(Schulden!J16&lt;Schulden!J14,AJ31&gt;0),MAX(0,AJ31+AK31-MIN(Schulden!G16,AJ31+AK31)),0)+IF(AND(Schulden!J17&lt;Schulden!J14,AN31&gt;0),MAX(0,AN31+AO31-MIN(Schulden!G17,AN31+AO31)),0)+IF(AND(Schulden!J18&lt;Schulden!J14,AR31&gt;0),MAX(0,AR31+AS31-MIN(Schulden!G18,AR31+AS31)),0)+IF(AND(Schulden!J19&lt;Schulden!J14,AV31&gt;0),MAX(0,AV31+AW31-MIN(Schulden!G19,AV31+AW31)),0)+IF(AND(Schulden!J20&lt;Schulden!J14,AZ31&gt;0),MAX(0,AZ31+BA31-MIN(Schulden!G20,AZ31+BA31)),0)+IF(AND(Schulden!J21&lt;Schulden!J14,BD31&gt;0),MAX(0,BD31+BE31-MIN(Schulden!G21,BD31+BE31)),0)+IF(AND(Schulden!J22&lt;Schulden!J14,BH31&gt;0),MAX(0,BH31+BI31-MIN(Schulden!G22,BH31+BI31)),0))),MAX(0,AB31+AC31-MIN(Schulden!G14,AB31+AC31)))+SUMIFS(Sonderzahlungen!$D$8:$D$67,Sonderzahlungen!$G$8:$G$67,$B31,Sonderzahlungen!$E$8:$E$67,"Gezielte Schuld",Sonderzahlungen!$F$8:$F$67,Schulden!B14)))</f>
        <v/>
      </c>
      <c r="AE31" s="24">
        <f>MAX(0,AB31+AC31-AD31)</f>
        <v/>
      </c>
      <c r="AF31" s="24">
        <f>AI30</f>
        <v/>
      </c>
      <c r="AG31" s="24">
        <f>IF(AF31&lt;=0,0,AF31*Schulden!F15/12)</f>
        <v/>
      </c>
      <c r="AH31" s="24">
        <f>IF(AF31&lt;=0,0,MIN(AF31+AG31,MIN(Schulden!G15,AF31+AG31)+MIN(MAX(0,Strategie!$C$9+SUMIFS(Sonderzahlungen!$D$8:$D$67,Sonderzahlungen!$G$8:$G$67,$B31,Sonderzahlungen!$E$8:$E$67,"Nach Strategie")-(IF(AND(Schulden!J8&lt;Schulden!J15,D31&gt;0),MAX(0,D31+E31-MIN(Schulden!G8,D31+E31)),0)+IF(AND(Schulden!J9&lt;Schulden!J15,H31&gt;0),MAX(0,H31+I31-MIN(Schulden!G9,H31+I31)),0)+IF(AND(Schulden!J10&lt;Schulden!J15,L31&gt;0),MAX(0,L31+M31-MIN(Schulden!G10,L31+M31)),0)+IF(AND(Schulden!J11&lt;Schulden!J15,P31&gt;0),MAX(0,P31+Q31-MIN(Schulden!G11,P31+Q31)),0)+IF(AND(Schulden!J12&lt;Schulden!J15,T31&gt;0),MAX(0,T31+U31-MIN(Schulden!G12,T31+U31)),0)+IF(AND(Schulden!J13&lt;Schulden!J15,X31&gt;0),MAX(0,X31+Y31-MIN(Schulden!G13,X31+Y31)),0)+IF(AND(Schulden!J14&lt;Schulden!J15,AB31&gt;0),MAX(0,AB31+AC31-MIN(Schulden!G14,AB31+AC31)),0)+IF(AND(Schulden!J15&lt;Schulden!J15,AF31&gt;0),MAX(0,AF31+AG31-MIN(Schulden!G15,AF31+AG31)),0)+IF(AND(Schulden!J16&lt;Schulden!J15,AJ31&gt;0),MAX(0,AJ31+AK31-MIN(Schulden!G16,AJ31+AK31)),0)+IF(AND(Schulden!J17&lt;Schulden!J15,AN31&gt;0),MAX(0,AN31+AO31-MIN(Schulden!G17,AN31+AO31)),0)+IF(AND(Schulden!J18&lt;Schulden!J15,AR31&gt;0),MAX(0,AR31+AS31-MIN(Schulden!G18,AR31+AS31)),0)+IF(AND(Schulden!J19&lt;Schulden!J15,AV31&gt;0),MAX(0,AV31+AW31-MIN(Schulden!G19,AV31+AW31)),0)+IF(AND(Schulden!J20&lt;Schulden!J15,AZ31&gt;0),MAX(0,AZ31+BA31-MIN(Schulden!G20,AZ31+BA31)),0)+IF(AND(Schulden!J21&lt;Schulden!J15,BD31&gt;0),MAX(0,BD31+BE31-MIN(Schulden!G21,BD31+BE31)),0)+IF(AND(Schulden!J22&lt;Schulden!J15,BH31&gt;0),MAX(0,BH31+BI31-MIN(Schulden!G22,BH31+BI31)),0))),MAX(0,AF31+AG31-MIN(Schulden!G15,AF31+AG31)))+SUMIFS(Sonderzahlungen!$D$8:$D$67,Sonderzahlungen!$G$8:$G$67,$B31,Sonderzahlungen!$E$8:$E$67,"Gezielte Schuld",Sonderzahlungen!$F$8:$F$67,Schulden!B15)))</f>
        <v/>
      </c>
      <c r="AI31" s="24">
        <f>MAX(0,AF31+AG31-AH31)</f>
        <v/>
      </c>
      <c r="AJ31" s="24">
        <f>AM30</f>
        <v/>
      </c>
      <c r="AK31" s="24">
        <f>IF(AJ31&lt;=0,0,AJ31*Schulden!F16/12)</f>
        <v/>
      </c>
      <c r="AL31" s="24">
        <f>IF(AJ31&lt;=0,0,MIN(AJ31+AK31,MIN(Schulden!G16,AJ31+AK31)+MIN(MAX(0,Strategie!$C$9+SUMIFS(Sonderzahlungen!$D$8:$D$67,Sonderzahlungen!$G$8:$G$67,$B31,Sonderzahlungen!$E$8:$E$67,"Nach Strategie")-(IF(AND(Schulden!J8&lt;Schulden!J16,D31&gt;0),MAX(0,D31+E31-MIN(Schulden!G8,D31+E31)),0)+IF(AND(Schulden!J9&lt;Schulden!J16,H31&gt;0),MAX(0,H31+I31-MIN(Schulden!G9,H31+I31)),0)+IF(AND(Schulden!J10&lt;Schulden!J16,L31&gt;0),MAX(0,L31+M31-MIN(Schulden!G10,L31+M31)),0)+IF(AND(Schulden!J11&lt;Schulden!J16,P31&gt;0),MAX(0,P31+Q31-MIN(Schulden!G11,P31+Q31)),0)+IF(AND(Schulden!J12&lt;Schulden!J16,T31&gt;0),MAX(0,T31+U31-MIN(Schulden!G12,T31+U31)),0)+IF(AND(Schulden!J13&lt;Schulden!J16,X31&gt;0),MAX(0,X31+Y31-MIN(Schulden!G13,X31+Y31)),0)+IF(AND(Schulden!J14&lt;Schulden!J16,AB31&gt;0),MAX(0,AB31+AC31-MIN(Schulden!G14,AB31+AC31)),0)+IF(AND(Schulden!J15&lt;Schulden!J16,AF31&gt;0),MAX(0,AF31+AG31-MIN(Schulden!G15,AF31+AG31)),0)+IF(AND(Schulden!J16&lt;Schulden!J16,AJ31&gt;0),MAX(0,AJ31+AK31-MIN(Schulden!G16,AJ31+AK31)),0)+IF(AND(Schulden!J17&lt;Schulden!J16,AN31&gt;0),MAX(0,AN31+AO31-MIN(Schulden!G17,AN31+AO31)),0)+IF(AND(Schulden!J18&lt;Schulden!J16,AR31&gt;0),MAX(0,AR31+AS31-MIN(Schulden!G18,AR31+AS31)),0)+IF(AND(Schulden!J19&lt;Schulden!J16,AV31&gt;0),MAX(0,AV31+AW31-MIN(Schulden!G19,AV31+AW31)),0)+IF(AND(Schulden!J20&lt;Schulden!J16,AZ31&gt;0),MAX(0,AZ31+BA31-MIN(Schulden!G20,AZ31+BA31)),0)+IF(AND(Schulden!J21&lt;Schulden!J16,BD31&gt;0),MAX(0,BD31+BE31-MIN(Schulden!G21,BD31+BE31)),0)+IF(AND(Schulden!J22&lt;Schulden!J16,BH31&gt;0),MAX(0,BH31+BI31-MIN(Schulden!G22,BH31+BI31)),0))),MAX(0,AJ31+AK31-MIN(Schulden!G16,AJ31+AK31)))+SUMIFS(Sonderzahlungen!$D$8:$D$67,Sonderzahlungen!$G$8:$G$67,$B31,Sonderzahlungen!$E$8:$E$67,"Gezielte Schuld",Sonderzahlungen!$F$8:$F$67,Schulden!B16)))</f>
        <v/>
      </c>
      <c r="AM31" s="24">
        <f>MAX(0,AJ31+AK31-AL31)</f>
        <v/>
      </c>
      <c r="AN31" s="24">
        <f>AQ30</f>
        <v/>
      </c>
      <c r="AO31" s="24">
        <f>IF(AN31&lt;=0,0,AN31*Schulden!F17/12)</f>
        <v/>
      </c>
      <c r="AP31" s="24">
        <f>IF(AN31&lt;=0,0,MIN(AN31+AO31,MIN(Schulden!G17,AN31+AO31)+MIN(MAX(0,Strategie!$C$9+SUMIFS(Sonderzahlungen!$D$8:$D$67,Sonderzahlungen!$G$8:$G$67,$B31,Sonderzahlungen!$E$8:$E$67,"Nach Strategie")-(IF(AND(Schulden!J8&lt;Schulden!J17,D31&gt;0),MAX(0,D31+E31-MIN(Schulden!G8,D31+E31)),0)+IF(AND(Schulden!J9&lt;Schulden!J17,H31&gt;0),MAX(0,H31+I31-MIN(Schulden!G9,H31+I31)),0)+IF(AND(Schulden!J10&lt;Schulden!J17,L31&gt;0),MAX(0,L31+M31-MIN(Schulden!G10,L31+M31)),0)+IF(AND(Schulden!J11&lt;Schulden!J17,P31&gt;0),MAX(0,P31+Q31-MIN(Schulden!G11,P31+Q31)),0)+IF(AND(Schulden!J12&lt;Schulden!J17,T31&gt;0),MAX(0,T31+U31-MIN(Schulden!G12,T31+U31)),0)+IF(AND(Schulden!J13&lt;Schulden!J17,X31&gt;0),MAX(0,X31+Y31-MIN(Schulden!G13,X31+Y31)),0)+IF(AND(Schulden!J14&lt;Schulden!J17,AB31&gt;0),MAX(0,AB31+AC31-MIN(Schulden!G14,AB31+AC31)),0)+IF(AND(Schulden!J15&lt;Schulden!J17,AF31&gt;0),MAX(0,AF31+AG31-MIN(Schulden!G15,AF31+AG31)),0)+IF(AND(Schulden!J16&lt;Schulden!J17,AJ31&gt;0),MAX(0,AJ31+AK31-MIN(Schulden!G16,AJ31+AK31)),0)+IF(AND(Schulden!J17&lt;Schulden!J17,AN31&gt;0),MAX(0,AN31+AO31-MIN(Schulden!G17,AN31+AO31)),0)+IF(AND(Schulden!J18&lt;Schulden!J17,AR31&gt;0),MAX(0,AR31+AS31-MIN(Schulden!G18,AR31+AS31)),0)+IF(AND(Schulden!J19&lt;Schulden!J17,AV31&gt;0),MAX(0,AV31+AW31-MIN(Schulden!G19,AV31+AW31)),0)+IF(AND(Schulden!J20&lt;Schulden!J17,AZ31&gt;0),MAX(0,AZ31+BA31-MIN(Schulden!G20,AZ31+BA31)),0)+IF(AND(Schulden!J21&lt;Schulden!J17,BD31&gt;0),MAX(0,BD31+BE31-MIN(Schulden!G21,BD31+BE31)),0)+IF(AND(Schulden!J22&lt;Schulden!J17,BH31&gt;0),MAX(0,BH31+BI31-MIN(Schulden!G22,BH31+BI31)),0))),MAX(0,AN31+AO31-MIN(Schulden!G17,AN31+AO31)))+SUMIFS(Sonderzahlungen!$D$8:$D$67,Sonderzahlungen!$G$8:$G$67,$B31,Sonderzahlungen!$E$8:$E$67,"Gezielte Schuld",Sonderzahlungen!$F$8:$F$67,Schulden!B17)))</f>
        <v/>
      </c>
      <c r="AQ31" s="24">
        <f>MAX(0,AN31+AO31-AP31)</f>
        <v/>
      </c>
      <c r="AR31" s="24">
        <f>AU30</f>
        <v/>
      </c>
      <c r="AS31" s="24">
        <f>IF(AR31&lt;=0,0,AR31*Schulden!F18/12)</f>
        <v/>
      </c>
      <c r="AT31" s="24">
        <f>IF(AR31&lt;=0,0,MIN(AR31+AS31,MIN(Schulden!G18,AR31+AS31)+MIN(MAX(0,Strategie!$C$9+SUMIFS(Sonderzahlungen!$D$8:$D$67,Sonderzahlungen!$G$8:$G$67,$B31,Sonderzahlungen!$E$8:$E$67,"Nach Strategie")-(IF(AND(Schulden!J8&lt;Schulden!J18,D31&gt;0),MAX(0,D31+E31-MIN(Schulden!G8,D31+E31)),0)+IF(AND(Schulden!J9&lt;Schulden!J18,H31&gt;0),MAX(0,H31+I31-MIN(Schulden!G9,H31+I31)),0)+IF(AND(Schulden!J10&lt;Schulden!J18,L31&gt;0),MAX(0,L31+M31-MIN(Schulden!G10,L31+M31)),0)+IF(AND(Schulden!J11&lt;Schulden!J18,P31&gt;0),MAX(0,P31+Q31-MIN(Schulden!G11,P31+Q31)),0)+IF(AND(Schulden!J12&lt;Schulden!J18,T31&gt;0),MAX(0,T31+U31-MIN(Schulden!G12,T31+U31)),0)+IF(AND(Schulden!J13&lt;Schulden!J18,X31&gt;0),MAX(0,X31+Y31-MIN(Schulden!G13,X31+Y31)),0)+IF(AND(Schulden!J14&lt;Schulden!J18,AB31&gt;0),MAX(0,AB31+AC31-MIN(Schulden!G14,AB31+AC31)),0)+IF(AND(Schulden!J15&lt;Schulden!J18,AF31&gt;0),MAX(0,AF31+AG31-MIN(Schulden!G15,AF31+AG31)),0)+IF(AND(Schulden!J16&lt;Schulden!J18,AJ31&gt;0),MAX(0,AJ31+AK31-MIN(Schulden!G16,AJ31+AK31)),0)+IF(AND(Schulden!J17&lt;Schulden!J18,AN31&gt;0),MAX(0,AN31+AO31-MIN(Schulden!G17,AN31+AO31)),0)+IF(AND(Schulden!J18&lt;Schulden!J18,AR31&gt;0),MAX(0,AR31+AS31-MIN(Schulden!G18,AR31+AS31)),0)+IF(AND(Schulden!J19&lt;Schulden!J18,AV31&gt;0),MAX(0,AV31+AW31-MIN(Schulden!G19,AV31+AW31)),0)+IF(AND(Schulden!J20&lt;Schulden!J18,AZ31&gt;0),MAX(0,AZ31+BA31-MIN(Schulden!G20,AZ31+BA31)),0)+IF(AND(Schulden!J21&lt;Schulden!J18,BD31&gt;0),MAX(0,BD31+BE31-MIN(Schulden!G21,BD31+BE31)),0)+IF(AND(Schulden!J22&lt;Schulden!J18,BH31&gt;0),MAX(0,BH31+BI31-MIN(Schulden!G22,BH31+BI31)),0))),MAX(0,AR31+AS31-MIN(Schulden!G18,AR31+AS31)))+SUMIFS(Sonderzahlungen!$D$8:$D$67,Sonderzahlungen!$G$8:$G$67,$B31,Sonderzahlungen!$E$8:$E$67,"Gezielte Schuld",Sonderzahlungen!$F$8:$F$67,Schulden!B18)))</f>
        <v/>
      </c>
      <c r="AU31" s="24">
        <f>MAX(0,AR31+AS31-AT31)</f>
        <v/>
      </c>
      <c r="AV31" s="24">
        <f>AY30</f>
        <v/>
      </c>
      <c r="AW31" s="24">
        <f>IF(AV31&lt;=0,0,AV31*Schulden!F19/12)</f>
        <v/>
      </c>
      <c r="AX31" s="24">
        <f>IF(AV31&lt;=0,0,MIN(AV31+AW31,MIN(Schulden!G19,AV31+AW31)+MIN(MAX(0,Strategie!$C$9+SUMIFS(Sonderzahlungen!$D$8:$D$67,Sonderzahlungen!$G$8:$G$67,$B31,Sonderzahlungen!$E$8:$E$67,"Nach Strategie")-(IF(AND(Schulden!J8&lt;Schulden!J19,D31&gt;0),MAX(0,D31+E31-MIN(Schulden!G8,D31+E31)),0)+IF(AND(Schulden!J9&lt;Schulden!J19,H31&gt;0),MAX(0,H31+I31-MIN(Schulden!G9,H31+I31)),0)+IF(AND(Schulden!J10&lt;Schulden!J19,L31&gt;0),MAX(0,L31+M31-MIN(Schulden!G10,L31+M31)),0)+IF(AND(Schulden!J11&lt;Schulden!J19,P31&gt;0),MAX(0,P31+Q31-MIN(Schulden!G11,P31+Q31)),0)+IF(AND(Schulden!J12&lt;Schulden!J19,T31&gt;0),MAX(0,T31+U31-MIN(Schulden!G12,T31+U31)),0)+IF(AND(Schulden!J13&lt;Schulden!J19,X31&gt;0),MAX(0,X31+Y31-MIN(Schulden!G13,X31+Y31)),0)+IF(AND(Schulden!J14&lt;Schulden!J19,AB31&gt;0),MAX(0,AB31+AC31-MIN(Schulden!G14,AB31+AC31)),0)+IF(AND(Schulden!J15&lt;Schulden!J19,AF31&gt;0),MAX(0,AF31+AG31-MIN(Schulden!G15,AF31+AG31)),0)+IF(AND(Schulden!J16&lt;Schulden!J19,AJ31&gt;0),MAX(0,AJ31+AK31-MIN(Schulden!G16,AJ31+AK31)),0)+IF(AND(Schulden!J17&lt;Schulden!J19,AN31&gt;0),MAX(0,AN31+AO31-MIN(Schulden!G17,AN31+AO31)),0)+IF(AND(Schulden!J18&lt;Schulden!J19,AR31&gt;0),MAX(0,AR31+AS31-MIN(Schulden!G18,AR31+AS31)),0)+IF(AND(Schulden!J19&lt;Schulden!J19,AV31&gt;0),MAX(0,AV31+AW31-MIN(Schulden!G19,AV31+AW31)),0)+IF(AND(Schulden!J20&lt;Schulden!J19,AZ31&gt;0),MAX(0,AZ31+BA31-MIN(Schulden!G20,AZ31+BA31)),0)+IF(AND(Schulden!J21&lt;Schulden!J19,BD31&gt;0),MAX(0,BD31+BE31-MIN(Schulden!G21,BD31+BE31)),0)+IF(AND(Schulden!J22&lt;Schulden!J19,BH31&gt;0),MAX(0,BH31+BI31-MIN(Schulden!G22,BH31+BI31)),0))),MAX(0,AV31+AW31-MIN(Schulden!G19,AV31+AW31)))+SUMIFS(Sonderzahlungen!$D$8:$D$67,Sonderzahlungen!$G$8:$G$67,$B31,Sonderzahlungen!$E$8:$E$67,"Gezielte Schuld",Sonderzahlungen!$F$8:$F$67,Schulden!B19)))</f>
        <v/>
      </c>
      <c r="AY31" s="24">
        <f>MAX(0,AV31+AW31-AX31)</f>
        <v/>
      </c>
      <c r="AZ31" s="24">
        <f>BC30</f>
        <v/>
      </c>
      <c r="BA31" s="24">
        <f>IF(AZ31&lt;=0,0,AZ31*Schulden!F20/12)</f>
        <v/>
      </c>
      <c r="BB31" s="24">
        <f>IF(AZ31&lt;=0,0,MIN(AZ31+BA31,MIN(Schulden!G20,AZ31+BA31)+MIN(MAX(0,Strategie!$C$9+SUMIFS(Sonderzahlungen!$D$8:$D$67,Sonderzahlungen!$G$8:$G$67,$B31,Sonderzahlungen!$E$8:$E$67,"Nach Strategie")-(IF(AND(Schulden!J8&lt;Schulden!J20,D31&gt;0),MAX(0,D31+E31-MIN(Schulden!G8,D31+E31)),0)+IF(AND(Schulden!J9&lt;Schulden!J20,H31&gt;0),MAX(0,H31+I31-MIN(Schulden!G9,H31+I31)),0)+IF(AND(Schulden!J10&lt;Schulden!J20,L31&gt;0),MAX(0,L31+M31-MIN(Schulden!G10,L31+M31)),0)+IF(AND(Schulden!J11&lt;Schulden!J20,P31&gt;0),MAX(0,P31+Q31-MIN(Schulden!G11,P31+Q31)),0)+IF(AND(Schulden!J12&lt;Schulden!J20,T31&gt;0),MAX(0,T31+U31-MIN(Schulden!G12,T31+U31)),0)+IF(AND(Schulden!J13&lt;Schulden!J20,X31&gt;0),MAX(0,X31+Y31-MIN(Schulden!G13,X31+Y31)),0)+IF(AND(Schulden!J14&lt;Schulden!J20,AB31&gt;0),MAX(0,AB31+AC31-MIN(Schulden!G14,AB31+AC31)),0)+IF(AND(Schulden!J15&lt;Schulden!J20,AF31&gt;0),MAX(0,AF31+AG31-MIN(Schulden!G15,AF31+AG31)),0)+IF(AND(Schulden!J16&lt;Schulden!J20,AJ31&gt;0),MAX(0,AJ31+AK31-MIN(Schulden!G16,AJ31+AK31)),0)+IF(AND(Schulden!J17&lt;Schulden!J20,AN31&gt;0),MAX(0,AN31+AO31-MIN(Schulden!G17,AN31+AO31)),0)+IF(AND(Schulden!J18&lt;Schulden!J20,AR31&gt;0),MAX(0,AR31+AS31-MIN(Schulden!G18,AR31+AS31)),0)+IF(AND(Schulden!J19&lt;Schulden!J20,AV31&gt;0),MAX(0,AV31+AW31-MIN(Schulden!G19,AV31+AW31)),0)+IF(AND(Schulden!J20&lt;Schulden!J20,AZ31&gt;0),MAX(0,AZ31+BA31-MIN(Schulden!G20,AZ31+BA31)),0)+IF(AND(Schulden!J21&lt;Schulden!J20,BD31&gt;0),MAX(0,BD31+BE31-MIN(Schulden!G21,BD31+BE31)),0)+IF(AND(Schulden!J22&lt;Schulden!J20,BH31&gt;0),MAX(0,BH31+BI31-MIN(Schulden!G22,BH31+BI31)),0))),MAX(0,AZ31+BA31-MIN(Schulden!G20,AZ31+BA31)))+SUMIFS(Sonderzahlungen!$D$8:$D$67,Sonderzahlungen!$G$8:$G$67,$B31,Sonderzahlungen!$E$8:$E$67,"Gezielte Schuld",Sonderzahlungen!$F$8:$F$67,Schulden!B20)))</f>
        <v/>
      </c>
      <c r="BC31" s="24">
        <f>MAX(0,AZ31+BA31-BB31)</f>
        <v/>
      </c>
      <c r="BD31" s="24">
        <f>BG30</f>
        <v/>
      </c>
      <c r="BE31" s="24">
        <f>IF(BD31&lt;=0,0,BD31*Schulden!F21/12)</f>
        <v/>
      </c>
      <c r="BF31" s="24">
        <f>IF(BD31&lt;=0,0,MIN(BD31+BE31,MIN(Schulden!G21,BD31+BE31)+MIN(MAX(0,Strategie!$C$9+SUMIFS(Sonderzahlungen!$D$8:$D$67,Sonderzahlungen!$G$8:$G$67,$B31,Sonderzahlungen!$E$8:$E$67,"Nach Strategie")-(IF(AND(Schulden!J8&lt;Schulden!J21,D31&gt;0),MAX(0,D31+E31-MIN(Schulden!G8,D31+E31)),0)+IF(AND(Schulden!J9&lt;Schulden!J21,H31&gt;0),MAX(0,H31+I31-MIN(Schulden!G9,H31+I31)),0)+IF(AND(Schulden!J10&lt;Schulden!J21,L31&gt;0),MAX(0,L31+M31-MIN(Schulden!G10,L31+M31)),0)+IF(AND(Schulden!J11&lt;Schulden!J21,P31&gt;0),MAX(0,P31+Q31-MIN(Schulden!G11,P31+Q31)),0)+IF(AND(Schulden!J12&lt;Schulden!J21,T31&gt;0),MAX(0,T31+U31-MIN(Schulden!G12,T31+U31)),0)+IF(AND(Schulden!J13&lt;Schulden!J21,X31&gt;0),MAX(0,X31+Y31-MIN(Schulden!G13,X31+Y31)),0)+IF(AND(Schulden!J14&lt;Schulden!J21,AB31&gt;0),MAX(0,AB31+AC31-MIN(Schulden!G14,AB31+AC31)),0)+IF(AND(Schulden!J15&lt;Schulden!J21,AF31&gt;0),MAX(0,AF31+AG31-MIN(Schulden!G15,AF31+AG31)),0)+IF(AND(Schulden!J16&lt;Schulden!J21,AJ31&gt;0),MAX(0,AJ31+AK31-MIN(Schulden!G16,AJ31+AK31)),0)+IF(AND(Schulden!J17&lt;Schulden!J21,AN31&gt;0),MAX(0,AN31+AO31-MIN(Schulden!G17,AN31+AO31)),0)+IF(AND(Schulden!J18&lt;Schulden!J21,AR31&gt;0),MAX(0,AR31+AS31-MIN(Schulden!G18,AR31+AS31)),0)+IF(AND(Schulden!J19&lt;Schulden!J21,AV31&gt;0),MAX(0,AV31+AW31-MIN(Schulden!G19,AV31+AW31)),0)+IF(AND(Schulden!J20&lt;Schulden!J21,AZ31&gt;0),MAX(0,AZ31+BA31-MIN(Schulden!G20,AZ31+BA31)),0)+IF(AND(Schulden!J21&lt;Schulden!J21,BD31&gt;0),MAX(0,BD31+BE31-MIN(Schulden!G21,BD31+BE31)),0)+IF(AND(Schulden!J22&lt;Schulden!J21,BH31&gt;0),MAX(0,BH31+BI31-MIN(Schulden!G22,BH31+BI31)),0))),MAX(0,BD31+BE31-MIN(Schulden!G21,BD31+BE31)))+SUMIFS(Sonderzahlungen!$D$8:$D$67,Sonderzahlungen!$G$8:$G$67,$B31,Sonderzahlungen!$E$8:$E$67,"Gezielte Schuld",Sonderzahlungen!$F$8:$F$67,Schulden!B21)))</f>
        <v/>
      </c>
      <c r="BG31" s="24">
        <f>MAX(0,BD31+BE31-BF31)</f>
        <v/>
      </c>
      <c r="BH31" s="24">
        <f>BK30</f>
        <v/>
      </c>
      <c r="BI31" s="24">
        <f>IF(BH31&lt;=0,0,BH31*Schulden!F22/12)</f>
        <v/>
      </c>
      <c r="BJ31" s="24">
        <f>IF(BH31&lt;=0,0,MIN(BH31+BI31,MIN(Schulden!G22,BH31+BI31)+MIN(MAX(0,Strategie!$C$9+SUMIFS(Sonderzahlungen!$D$8:$D$67,Sonderzahlungen!$G$8:$G$67,$B31,Sonderzahlungen!$E$8:$E$67,"Nach Strategie")-(IF(AND(Schulden!J8&lt;Schulden!J22,D31&gt;0),MAX(0,D31+E31-MIN(Schulden!G8,D31+E31)),0)+IF(AND(Schulden!J9&lt;Schulden!J22,H31&gt;0),MAX(0,H31+I31-MIN(Schulden!G9,H31+I31)),0)+IF(AND(Schulden!J10&lt;Schulden!J22,L31&gt;0),MAX(0,L31+M31-MIN(Schulden!G10,L31+M31)),0)+IF(AND(Schulden!J11&lt;Schulden!J22,P31&gt;0),MAX(0,P31+Q31-MIN(Schulden!G11,P31+Q31)),0)+IF(AND(Schulden!J12&lt;Schulden!J22,T31&gt;0),MAX(0,T31+U31-MIN(Schulden!G12,T31+U31)),0)+IF(AND(Schulden!J13&lt;Schulden!J22,X31&gt;0),MAX(0,X31+Y31-MIN(Schulden!G13,X31+Y31)),0)+IF(AND(Schulden!J14&lt;Schulden!J22,AB31&gt;0),MAX(0,AB31+AC31-MIN(Schulden!G14,AB31+AC31)),0)+IF(AND(Schulden!J15&lt;Schulden!J22,AF31&gt;0),MAX(0,AF31+AG31-MIN(Schulden!G15,AF31+AG31)),0)+IF(AND(Schulden!J16&lt;Schulden!J22,AJ31&gt;0),MAX(0,AJ31+AK31-MIN(Schulden!G16,AJ31+AK31)),0)+IF(AND(Schulden!J17&lt;Schulden!J22,AN31&gt;0),MAX(0,AN31+AO31-MIN(Schulden!G17,AN31+AO31)),0)+IF(AND(Schulden!J18&lt;Schulden!J22,AR31&gt;0),MAX(0,AR31+AS31-MIN(Schulden!G18,AR31+AS31)),0)+IF(AND(Schulden!J19&lt;Schulden!J22,AV31&gt;0),MAX(0,AV31+AW31-MIN(Schulden!G19,AV31+AW31)),0)+IF(AND(Schulden!J20&lt;Schulden!J22,AZ31&gt;0),MAX(0,AZ31+BA31-MIN(Schulden!G20,AZ31+BA31)),0)+IF(AND(Schulden!J21&lt;Schulden!J22,BD31&gt;0),MAX(0,BD31+BE31-MIN(Schulden!G21,BD31+BE31)),0)+IF(AND(Schulden!J22&lt;Schulden!J22,BH31&gt;0),MAX(0,BH31+BI31-MIN(Schulden!G22,BH31+BI31)),0))),MAX(0,BH31+BI31-MIN(Schulden!G22,BH31+BI31)))+SUMIFS(Sonderzahlungen!$D$8:$D$67,Sonderzahlungen!$G$8:$G$67,$B31,Sonderzahlungen!$E$8:$E$67,"Gezielte Schuld",Sonderzahlungen!$F$8:$F$67,Schulden!B22)))</f>
        <v/>
      </c>
      <c r="BK31" s="24">
        <f>MAX(0,BH31+BI31-BJ31)</f>
        <v/>
      </c>
    </row>
    <row r="32">
      <c r="B32" s="23">
        <f>EDATE(B31,1)</f>
        <v/>
      </c>
      <c r="C32" s="24">
        <f>SUMIFS(Sonderzahlungen!$D$8:$D$67,Sonderzahlungen!$G$8:$G$67,B32)</f>
        <v/>
      </c>
      <c r="D32" s="24">
        <f>G31</f>
        <v/>
      </c>
      <c r="E32" s="24">
        <f>IF(D32&lt;=0,0,D32*Schulden!F8/12)</f>
        <v/>
      </c>
      <c r="F32" s="24">
        <f>IF(D32&lt;=0,0,MIN(D32+E32,MIN(Schulden!G8,D32+E32)+MIN(MAX(0,Strategie!$C$9+SUMIFS(Sonderzahlungen!$D$8:$D$67,Sonderzahlungen!$G$8:$G$67,$B32,Sonderzahlungen!$E$8:$E$67,"Nach Strategie")-(IF(AND(Schulden!J8&lt;Schulden!J8,D32&gt;0),MAX(0,D32+E32-MIN(Schulden!G8,D32+E32)),0)+IF(AND(Schulden!J9&lt;Schulden!J8,H32&gt;0),MAX(0,H32+I32-MIN(Schulden!G9,H32+I32)),0)+IF(AND(Schulden!J10&lt;Schulden!J8,L32&gt;0),MAX(0,L32+M32-MIN(Schulden!G10,L32+M32)),0)+IF(AND(Schulden!J11&lt;Schulden!J8,P32&gt;0),MAX(0,P32+Q32-MIN(Schulden!G11,P32+Q32)),0)+IF(AND(Schulden!J12&lt;Schulden!J8,T32&gt;0),MAX(0,T32+U32-MIN(Schulden!G12,T32+U32)),0)+IF(AND(Schulden!J13&lt;Schulden!J8,X32&gt;0),MAX(0,X32+Y32-MIN(Schulden!G13,X32+Y32)),0)+IF(AND(Schulden!J14&lt;Schulden!J8,AB32&gt;0),MAX(0,AB32+AC32-MIN(Schulden!G14,AB32+AC32)),0)+IF(AND(Schulden!J15&lt;Schulden!J8,AF32&gt;0),MAX(0,AF32+AG32-MIN(Schulden!G15,AF32+AG32)),0)+IF(AND(Schulden!J16&lt;Schulden!J8,AJ32&gt;0),MAX(0,AJ32+AK32-MIN(Schulden!G16,AJ32+AK32)),0)+IF(AND(Schulden!J17&lt;Schulden!J8,AN32&gt;0),MAX(0,AN32+AO32-MIN(Schulden!G17,AN32+AO32)),0)+IF(AND(Schulden!J18&lt;Schulden!J8,AR32&gt;0),MAX(0,AR32+AS32-MIN(Schulden!G18,AR32+AS32)),0)+IF(AND(Schulden!J19&lt;Schulden!J8,AV32&gt;0),MAX(0,AV32+AW32-MIN(Schulden!G19,AV32+AW32)),0)+IF(AND(Schulden!J20&lt;Schulden!J8,AZ32&gt;0),MAX(0,AZ32+BA32-MIN(Schulden!G20,AZ32+BA32)),0)+IF(AND(Schulden!J21&lt;Schulden!J8,BD32&gt;0),MAX(0,BD32+BE32-MIN(Schulden!G21,BD32+BE32)),0)+IF(AND(Schulden!J22&lt;Schulden!J8,BH32&gt;0),MAX(0,BH32+BI32-MIN(Schulden!G22,BH32+BI32)),0))),MAX(0,D32+E32-MIN(Schulden!G8,D32+E32)))+SUMIFS(Sonderzahlungen!$D$8:$D$67,Sonderzahlungen!$G$8:$G$67,$B32,Sonderzahlungen!$E$8:$E$67,"Gezielte Schuld",Sonderzahlungen!$F$8:$F$67,Schulden!B8)))</f>
        <v/>
      </c>
      <c r="G32" s="24">
        <f>MAX(0,D32+E32-F32)</f>
        <v/>
      </c>
      <c r="H32" s="24">
        <f>K31</f>
        <v/>
      </c>
      <c r="I32" s="24">
        <f>IF(H32&lt;=0,0,H32*Schulden!F9/12)</f>
        <v/>
      </c>
      <c r="J32" s="24">
        <f>IF(H32&lt;=0,0,MIN(H32+I32,MIN(Schulden!G9,H32+I32)+MIN(MAX(0,Strategie!$C$9+SUMIFS(Sonderzahlungen!$D$8:$D$67,Sonderzahlungen!$G$8:$G$67,$B32,Sonderzahlungen!$E$8:$E$67,"Nach Strategie")-(IF(AND(Schulden!J8&lt;Schulden!J9,D32&gt;0),MAX(0,D32+E32-MIN(Schulden!G8,D32+E32)),0)+IF(AND(Schulden!J9&lt;Schulden!J9,H32&gt;0),MAX(0,H32+I32-MIN(Schulden!G9,H32+I32)),0)+IF(AND(Schulden!J10&lt;Schulden!J9,L32&gt;0),MAX(0,L32+M32-MIN(Schulden!G10,L32+M32)),0)+IF(AND(Schulden!J11&lt;Schulden!J9,P32&gt;0),MAX(0,P32+Q32-MIN(Schulden!G11,P32+Q32)),0)+IF(AND(Schulden!J12&lt;Schulden!J9,T32&gt;0),MAX(0,T32+U32-MIN(Schulden!G12,T32+U32)),0)+IF(AND(Schulden!J13&lt;Schulden!J9,X32&gt;0),MAX(0,X32+Y32-MIN(Schulden!G13,X32+Y32)),0)+IF(AND(Schulden!J14&lt;Schulden!J9,AB32&gt;0),MAX(0,AB32+AC32-MIN(Schulden!G14,AB32+AC32)),0)+IF(AND(Schulden!J15&lt;Schulden!J9,AF32&gt;0),MAX(0,AF32+AG32-MIN(Schulden!G15,AF32+AG32)),0)+IF(AND(Schulden!J16&lt;Schulden!J9,AJ32&gt;0),MAX(0,AJ32+AK32-MIN(Schulden!G16,AJ32+AK32)),0)+IF(AND(Schulden!J17&lt;Schulden!J9,AN32&gt;0),MAX(0,AN32+AO32-MIN(Schulden!G17,AN32+AO32)),0)+IF(AND(Schulden!J18&lt;Schulden!J9,AR32&gt;0),MAX(0,AR32+AS32-MIN(Schulden!G18,AR32+AS32)),0)+IF(AND(Schulden!J19&lt;Schulden!J9,AV32&gt;0),MAX(0,AV32+AW32-MIN(Schulden!G19,AV32+AW32)),0)+IF(AND(Schulden!J20&lt;Schulden!J9,AZ32&gt;0),MAX(0,AZ32+BA32-MIN(Schulden!G20,AZ32+BA32)),0)+IF(AND(Schulden!J21&lt;Schulden!J9,BD32&gt;0),MAX(0,BD32+BE32-MIN(Schulden!G21,BD32+BE32)),0)+IF(AND(Schulden!J22&lt;Schulden!J9,BH32&gt;0),MAX(0,BH32+BI32-MIN(Schulden!G22,BH32+BI32)),0))),MAX(0,H32+I32-MIN(Schulden!G9,H32+I32)))+SUMIFS(Sonderzahlungen!$D$8:$D$67,Sonderzahlungen!$G$8:$G$67,$B32,Sonderzahlungen!$E$8:$E$67,"Gezielte Schuld",Sonderzahlungen!$F$8:$F$67,Schulden!B9)))</f>
        <v/>
      </c>
      <c r="K32" s="24">
        <f>MAX(0,H32+I32-J32)</f>
        <v/>
      </c>
      <c r="L32" s="24">
        <f>O31</f>
        <v/>
      </c>
      <c r="M32" s="24">
        <f>IF(L32&lt;=0,0,L32*Schulden!F10/12)</f>
        <v/>
      </c>
      <c r="N32" s="24">
        <f>IF(L32&lt;=0,0,MIN(L32+M32,MIN(Schulden!G10,L32+M32)+MIN(MAX(0,Strategie!$C$9+SUMIFS(Sonderzahlungen!$D$8:$D$67,Sonderzahlungen!$G$8:$G$67,$B32,Sonderzahlungen!$E$8:$E$67,"Nach Strategie")-(IF(AND(Schulden!J8&lt;Schulden!J10,D32&gt;0),MAX(0,D32+E32-MIN(Schulden!G8,D32+E32)),0)+IF(AND(Schulden!J9&lt;Schulden!J10,H32&gt;0),MAX(0,H32+I32-MIN(Schulden!G9,H32+I32)),0)+IF(AND(Schulden!J10&lt;Schulden!J10,L32&gt;0),MAX(0,L32+M32-MIN(Schulden!G10,L32+M32)),0)+IF(AND(Schulden!J11&lt;Schulden!J10,P32&gt;0),MAX(0,P32+Q32-MIN(Schulden!G11,P32+Q32)),0)+IF(AND(Schulden!J12&lt;Schulden!J10,T32&gt;0),MAX(0,T32+U32-MIN(Schulden!G12,T32+U32)),0)+IF(AND(Schulden!J13&lt;Schulden!J10,X32&gt;0),MAX(0,X32+Y32-MIN(Schulden!G13,X32+Y32)),0)+IF(AND(Schulden!J14&lt;Schulden!J10,AB32&gt;0),MAX(0,AB32+AC32-MIN(Schulden!G14,AB32+AC32)),0)+IF(AND(Schulden!J15&lt;Schulden!J10,AF32&gt;0),MAX(0,AF32+AG32-MIN(Schulden!G15,AF32+AG32)),0)+IF(AND(Schulden!J16&lt;Schulden!J10,AJ32&gt;0),MAX(0,AJ32+AK32-MIN(Schulden!G16,AJ32+AK32)),0)+IF(AND(Schulden!J17&lt;Schulden!J10,AN32&gt;0),MAX(0,AN32+AO32-MIN(Schulden!G17,AN32+AO32)),0)+IF(AND(Schulden!J18&lt;Schulden!J10,AR32&gt;0),MAX(0,AR32+AS32-MIN(Schulden!G18,AR32+AS32)),0)+IF(AND(Schulden!J19&lt;Schulden!J10,AV32&gt;0),MAX(0,AV32+AW32-MIN(Schulden!G19,AV32+AW32)),0)+IF(AND(Schulden!J20&lt;Schulden!J10,AZ32&gt;0),MAX(0,AZ32+BA32-MIN(Schulden!G20,AZ32+BA32)),0)+IF(AND(Schulden!J21&lt;Schulden!J10,BD32&gt;0),MAX(0,BD32+BE32-MIN(Schulden!G21,BD32+BE32)),0)+IF(AND(Schulden!J22&lt;Schulden!J10,BH32&gt;0),MAX(0,BH32+BI32-MIN(Schulden!G22,BH32+BI32)),0))),MAX(0,L32+M32-MIN(Schulden!G10,L32+M32)))+SUMIFS(Sonderzahlungen!$D$8:$D$67,Sonderzahlungen!$G$8:$G$67,$B32,Sonderzahlungen!$E$8:$E$67,"Gezielte Schuld",Sonderzahlungen!$F$8:$F$67,Schulden!B10)))</f>
        <v/>
      </c>
      <c r="O32" s="24">
        <f>MAX(0,L32+M32-N32)</f>
        <v/>
      </c>
      <c r="P32" s="24">
        <f>S31</f>
        <v/>
      </c>
      <c r="Q32" s="24">
        <f>IF(P32&lt;=0,0,P32*Schulden!F11/12)</f>
        <v/>
      </c>
      <c r="R32" s="24">
        <f>IF(P32&lt;=0,0,MIN(P32+Q32,MIN(Schulden!G11,P32+Q32)+MIN(MAX(0,Strategie!$C$9+SUMIFS(Sonderzahlungen!$D$8:$D$67,Sonderzahlungen!$G$8:$G$67,$B32,Sonderzahlungen!$E$8:$E$67,"Nach Strategie")-(IF(AND(Schulden!J8&lt;Schulden!J11,D32&gt;0),MAX(0,D32+E32-MIN(Schulden!G8,D32+E32)),0)+IF(AND(Schulden!J9&lt;Schulden!J11,H32&gt;0),MAX(0,H32+I32-MIN(Schulden!G9,H32+I32)),0)+IF(AND(Schulden!J10&lt;Schulden!J11,L32&gt;0),MAX(0,L32+M32-MIN(Schulden!G10,L32+M32)),0)+IF(AND(Schulden!J11&lt;Schulden!J11,P32&gt;0),MAX(0,P32+Q32-MIN(Schulden!G11,P32+Q32)),0)+IF(AND(Schulden!J12&lt;Schulden!J11,T32&gt;0),MAX(0,T32+U32-MIN(Schulden!G12,T32+U32)),0)+IF(AND(Schulden!J13&lt;Schulden!J11,X32&gt;0),MAX(0,X32+Y32-MIN(Schulden!G13,X32+Y32)),0)+IF(AND(Schulden!J14&lt;Schulden!J11,AB32&gt;0),MAX(0,AB32+AC32-MIN(Schulden!G14,AB32+AC32)),0)+IF(AND(Schulden!J15&lt;Schulden!J11,AF32&gt;0),MAX(0,AF32+AG32-MIN(Schulden!G15,AF32+AG32)),0)+IF(AND(Schulden!J16&lt;Schulden!J11,AJ32&gt;0),MAX(0,AJ32+AK32-MIN(Schulden!G16,AJ32+AK32)),0)+IF(AND(Schulden!J17&lt;Schulden!J11,AN32&gt;0),MAX(0,AN32+AO32-MIN(Schulden!G17,AN32+AO32)),0)+IF(AND(Schulden!J18&lt;Schulden!J11,AR32&gt;0),MAX(0,AR32+AS32-MIN(Schulden!G18,AR32+AS32)),0)+IF(AND(Schulden!J19&lt;Schulden!J11,AV32&gt;0),MAX(0,AV32+AW32-MIN(Schulden!G19,AV32+AW32)),0)+IF(AND(Schulden!J20&lt;Schulden!J11,AZ32&gt;0),MAX(0,AZ32+BA32-MIN(Schulden!G20,AZ32+BA32)),0)+IF(AND(Schulden!J21&lt;Schulden!J11,BD32&gt;0),MAX(0,BD32+BE32-MIN(Schulden!G21,BD32+BE32)),0)+IF(AND(Schulden!J22&lt;Schulden!J11,BH32&gt;0),MAX(0,BH32+BI32-MIN(Schulden!G22,BH32+BI32)),0))),MAX(0,P32+Q32-MIN(Schulden!G11,P32+Q32)))+SUMIFS(Sonderzahlungen!$D$8:$D$67,Sonderzahlungen!$G$8:$G$67,$B32,Sonderzahlungen!$E$8:$E$67,"Gezielte Schuld",Sonderzahlungen!$F$8:$F$67,Schulden!B11)))</f>
        <v/>
      </c>
      <c r="S32" s="24">
        <f>MAX(0,P32+Q32-R32)</f>
        <v/>
      </c>
      <c r="T32" s="24">
        <f>W31</f>
        <v/>
      </c>
      <c r="U32" s="24">
        <f>IF(T32&lt;=0,0,T32*Schulden!F12/12)</f>
        <v/>
      </c>
      <c r="V32" s="24">
        <f>IF(T32&lt;=0,0,MIN(T32+U32,MIN(Schulden!G12,T32+U32)+MIN(MAX(0,Strategie!$C$9+SUMIFS(Sonderzahlungen!$D$8:$D$67,Sonderzahlungen!$G$8:$G$67,$B32,Sonderzahlungen!$E$8:$E$67,"Nach Strategie")-(IF(AND(Schulden!J8&lt;Schulden!J12,D32&gt;0),MAX(0,D32+E32-MIN(Schulden!G8,D32+E32)),0)+IF(AND(Schulden!J9&lt;Schulden!J12,H32&gt;0),MAX(0,H32+I32-MIN(Schulden!G9,H32+I32)),0)+IF(AND(Schulden!J10&lt;Schulden!J12,L32&gt;0),MAX(0,L32+M32-MIN(Schulden!G10,L32+M32)),0)+IF(AND(Schulden!J11&lt;Schulden!J12,P32&gt;0),MAX(0,P32+Q32-MIN(Schulden!G11,P32+Q32)),0)+IF(AND(Schulden!J12&lt;Schulden!J12,T32&gt;0),MAX(0,T32+U32-MIN(Schulden!G12,T32+U32)),0)+IF(AND(Schulden!J13&lt;Schulden!J12,X32&gt;0),MAX(0,X32+Y32-MIN(Schulden!G13,X32+Y32)),0)+IF(AND(Schulden!J14&lt;Schulden!J12,AB32&gt;0),MAX(0,AB32+AC32-MIN(Schulden!G14,AB32+AC32)),0)+IF(AND(Schulden!J15&lt;Schulden!J12,AF32&gt;0),MAX(0,AF32+AG32-MIN(Schulden!G15,AF32+AG32)),0)+IF(AND(Schulden!J16&lt;Schulden!J12,AJ32&gt;0),MAX(0,AJ32+AK32-MIN(Schulden!G16,AJ32+AK32)),0)+IF(AND(Schulden!J17&lt;Schulden!J12,AN32&gt;0),MAX(0,AN32+AO32-MIN(Schulden!G17,AN32+AO32)),0)+IF(AND(Schulden!J18&lt;Schulden!J12,AR32&gt;0),MAX(0,AR32+AS32-MIN(Schulden!G18,AR32+AS32)),0)+IF(AND(Schulden!J19&lt;Schulden!J12,AV32&gt;0),MAX(0,AV32+AW32-MIN(Schulden!G19,AV32+AW32)),0)+IF(AND(Schulden!J20&lt;Schulden!J12,AZ32&gt;0),MAX(0,AZ32+BA32-MIN(Schulden!G20,AZ32+BA32)),0)+IF(AND(Schulden!J21&lt;Schulden!J12,BD32&gt;0),MAX(0,BD32+BE32-MIN(Schulden!G21,BD32+BE32)),0)+IF(AND(Schulden!J22&lt;Schulden!J12,BH32&gt;0),MAX(0,BH32+BI32-MIN(Schulden!G22,BH32+BI32)),0))),MAX(0,T32+U32-MIN(Schulden!G12,T32+U32)))+SUMIFS(Sonderzahlungen!$D$8:$D$67,Sonderzahlungen!$G$8:$G$67,$B32,Sonderzahlungen!$E$8:$E$67,"Gezielte Schuld",Sonderzahlungen!$F$8:$F$67,Schulden!B12)))</f>
        <v/>
      </c>
      <c r="W32" s="24">
        <f>MAX(0,T32+U32-V32)</f>
        <v/>
      </c>
      <c r="X32" s="24">
        <f>AA31</f>
        <v/>
      </c>
      <c r="Y32" s="24">
        <f>IF(X32&lt;=0,0,X32*Schulden!F13/12)</f>
        <v/>
      </c>
      <c r="Z32" s="24">
        <f>IF(X32&lt;=0,0,MIN(X32+Y32,MIN(Schulden!G13,X32+Y32)+MIN(MAX(0,Strategie!$C$9+SUMIFS(Sonderzahlungen!$D$8:$D$67,Sonderzahlungen!$G$8:$G$67,$B32,Sonderzahlungen!$E$8:$E$67,"Nach Strategie")-(IF(AND(Schulden!J8&lt;Schulden!J13,D32&gt;0),MAX(0,D32+E32-MIN(Schulden!G8,D32+E32)),0)+IF(AND(Schulden!J9&lt;Schulden!J13,H32&gt;0),MAX(0,H32+I32-MIN(Schulden!G9,H32+I32)),0)+IF(AND(Schulden!J10&lt;Schulden!J13,L32&gt;0),MAX(0,L32+M32-MIN(Schulden!G10,L32+M32)),0)+IF(AND(Schulden!J11&lt;Schulden!J13,P32&gt;0),MAX(0,P32+Q32-MIN(Schulden!G11,P32+Q32)),0)+IF(AND(Schulden!J12&lt;Schulden!J13,T32&gt;0),MAX(0,T32+U32-MIN(Schulden!G12,T32+U32)),0)+IF(AND(Schulden!J13&lt;Schulden!J13,X32&gt;0),MAX(0,X32+Y32-MIN(Schulden!G13,X32+Y32)),0)+IF(AND(Schulden!J14&lt;Schulden!J13,AB32&gt;0),MAX(0,AB32+AC32-MIN(Schulden!G14,AB32+AC32)),0)+IF(AND(Schulden!J15&lt;Schulden!J13,AF32&gt;0),MAX(0,AF32+AG32-MIN(Schulden!G15,AF32+AG32)),0)+IF(AND(Schulden!J16&lt;Schulden!J13,AJ32&gt;0),MAX(0,AJ32+AK32-MIN(Schulden!G16,AJ32+AK32)),0)+IF(AND(Schulden!J17&lt;Schulden!J13,AN32&gt;0),MAX(0,AN32+AO32-MIN(Schulden!G17,AN32+AO32)),0)+IF(AND(Schulden!J18&lt;Schulden!J13,AR32&gt;0),MAX(0,AR32+AS32-MIN(Schulden!G18,AR32+AS32)),0)+IF(AND(Schulden!J19&lt;Schulden!J13,AV32&gt;0),MAX(0,AV32+AW32-MIN(Schulden!G19,AV32+AW32)),0)+IF(AND(Schulden!J20&lt;Schulden!J13,AZ32&gt;0),MAX(0,AZ32+BA32-MIN(Schulden!G20,AZ32+BA32)),0)+IF(AND(Schulden!J21&lt;Schulden!J13,BD32&gt;0),MAX(0,BD32+BE32-MIN(Schulden!G21,BD32+BE32)),0)+IF(AND(Schulden!J22&lt;Schulden!J13,BH32&gt;0),MAX(0,BH32+BI32-MIN(Schulden!G22,BH32+BI32)),0))),MAX(0,X32+Y32-MIN(Schulden!G13,X32+Y32)))+SUMIFS(Sonderzahlungen!$D$8:$D$67,Sonderzahlungen!$G$8:$G$67,$B32,Sonderzahlungen!$E$8:$E$67,"Gezielte Schuld",Sonderzahlungen!$F$8:$F$67,Schulden!B13)))</f>
        <v/>
      </c>
      <c r="AA32" s="24">
        <f>MAX(0,X32+Y32-Z32)</f>
        <v/>
      </c>
      <c r="AB32" s="24">
        <f>AE31</f>
        <v/>
      </c>
      <c r="AC32" s="24">
        <f>IF(AB32&lt;=0,0,AB32*Schulden!F14/12)</f>
        <v/>
      </c>
      <c r="AD32" s="24">
        <f>IF(AB32&lt;=0,0,MIN(AB32+AC32,MIN(Schulden!G14,AB32+AC32)+MIN(MAX(0,Strategie!$C$9+SUMIFS(Sonderzahlungen!$D$8:$D$67,Sonderzahlungen!$G$8:$G$67,$B32,Sonderzahlungen!$E$8:$E$67,"Nach Strategie")-(IF(AND(Schulden!J8&lt;Schulden!J14,D32&gt;0),MAX(0,D32+E32-MIN(Schulden!G8,D32+E32)),0)+IF(AND(Schulden!J9&lt;Schulden!J14,H32&gt;0),MAX(0,H32+I32-MIN(Schulden!G9,H32+I32)),0)+IF(AND(Schulden!J10&lt;Schulden!J14,L32&gt;0),MAX(0,L32+M32-MIN(Schulden!G10,L32+M32)),0)+IF(AND(Schulden!J11&lt;Schulden!J14,P32&gt;0),MAX(0,P32+Q32-MIN(Schulden!G11,P32+Q32)),0)+IF(AND(Schulden!J12&lt;Schulden!J14,T32&gt;0),MAX(0,T32+U32-MIN(Schulden!G12,T32+U32)),0)+IF(AND(Schulden!J13&lt;Schulden!J14,X32&gt;0),MAX(0,X32+Y32-MIN(Schulden!G13,X32+Y32)),0)+IF(AND(Schulden!J14&lt;Schulden!J14,AB32&gt;0),MAX(0,AB32+AC32-MIN(Schulden!G14,AB32+AC32)),0)+IF(AND(Schulden!J15&lt;Schulden!J14,AF32&gt;0),MAX(0,AF32+AG32-MIN(Schulden!G15,AF32+AG32)),0)+IF(AND(Schulden!J16&lt;Schulden!J14,AJ32&gt;0),MAX(0,AJ32+AK32-MIN(Schulden!G16,AJ32+AK32)),0)+IF(AND(Schulden!J17&lt;Schulden!J14,AN32&gt;0),MAX(0,AN32+AO32-MIN(Schulden!G17,AN32+AO32)),0)+IF(AND(Schulden!J18&lt;Schulden!J14,AR32&gt;0),MAX(0,AR32+AS32-MIN(Schulden!G18,AR32+AS32)),0)+IF(AND(Schulden!J19&lt;Schulden!J14,AV32&gt;0),MAX(0,AV32+AW32-MIN(Schulden!G19,AV32+AW32)),0)+IF(AND(Schulden!J20&lt;Schulden!J14,AZ32&gt;0),MAX(0,AZ32+BA32-MIN(Schulden!G20,AZ32+BA32)),0)+IF(AND(Schulden!J21&lt;Schulden!J14,BD32&gt;0),MAX(0,BD32+BE32-MIN(Schulden!G21,BD32+BE32)),0)+IF(AND(Schulden!J22&lt;Schulden!J14,BH32&gt;0),MAX(0,BH32+BI32-MIN(Schulden!G22,BH32+BI32)),0))),MAX(0,AB32+AC32-MIN(Schulden!G14,AB32+AC32)))+SUMIFS(Sonderzahlungen!$D$8:$D$67,Sonderzahlungen!$G$8:$G$67,$B32,Sonderzahlungen!$E$8:$E$67,"Gezielte Schuld",Sonderzahlungen!$F$8:$F$67,Schulden!B14)))</f>
        <v/>
      </c>
      <c r="AE32" s="24">
        <f>MAX(0,AB32+AC32-AD32)</f>
        <v/>
      </c>
      <c r="AF32" s="24">
        <f>AI31</f>
        <v/>
      </c>
      <c r="AG32" s="24">
        <f>IF(AF32&lt;=0,0,AF32*Schulden!F15/12)</f>
        <v/>
      </c>
      <c r="AH32" s="24">
        <f>IF(AF32&lt;=0,0,MIN(AF32+AG32,MIN(Schulden!G15,AF32+AG32)+MIN(MAX(0,Strategie!$C$9+SUMIFS(Sonderzahlungen!$D$8:$D$67,Sonderzahlungen!$G$8:$G$67,$B32,Sonderzahlungen!$E$8:$E$67,"Nach Strategie")-(IF(AND(Schulden!J8&lt;Schulden!J15,D32&gt;0),MAX(0,D32+E32-MIN(Schulden!G8,D32+E32)),0)+IF(AND(Schulden!J9&lt;Schulden!J15,H32&gt;0),MAX(0,H32+I32-MIN(Schulden!G9,H32+I32)),0)+IF(AND(Schulden!J10&lt;Schulden!J15,L32&gt;0),MAX(0,L32+M32-MIN(Schulden!G10,L32+M32)),0)+IF(AND(Schulden!J11&lt;Schulden!J15,P32&gt;0),MAX(0,P32+Q32-MIN(Schulden!G11,P32+Q32)),0)+IF(AND(Schulden!J12&lt;Schulden!J15,T32&gt;0),MAX(0,T32+U32-MIN(Schulden!G12,T32+U32)),0)+IF(AND(Schulden!J13&lt;Schulden!J15,X32&gt;0),MAX(0,X32+Y32-MIN(Schulden!G13,X32+Y32)),0)+IF(AND(Schulden!J14&lt;Schulden!J15,AB32&gt;0),MAX(0,AB32+AC32-MIN(Schulden!G14,AB32+AC32)),0)+IF(AND(Schulden!J15&lt;Schulden!J15,AF32&gt;0),MAX(0,AF32+AG32-MIN(Schulden!G15,AF32+AG32)),0)+IF(AND(Schulden!J16&lt;Schulden!J15,AJ32&gt;0),MAX(0,AJ32+AK32-MIN(Schulden!G16,AJ32+AK32)),0)+IF(AND(Schulden!J17&lt;Schulden!J15,AN32&gt;0),MAX(0,AN32+AO32-MIN(Schulden!G17,AN32+AO32)),0)+IF(AND(Schulden!J18&lt;Schulden!J15,AR32&gt;0),MAX(0,AR32+AS32-MIN(Schulden!G18,AR32+AS32)),0)+IF(AND(Schulden!J19&lt;Schulden!J15,AV32&gt;0),MAX(0,AV32+AW32-MIN(Schulden!G19,AV32+AW32)),0)+IF(AND(Schulden!J20&lt;Schulden!J15,AZ32&gt;0),MAX(0,AZ32+BA32-MIN(Schulden!G20,AZ32+BA32)),0)+IF(AND(Schulden!J21&lt;Schulden!J15,BD32&gt;0),MAX(0,BD32+BE32-MIN(Schulden!G21,BD32+BE32)),0)+IF(AND(Schulden!J22&lt;Schulden!J15,BH32&gt;0),MAX(0,BH32+BI32-MIN(Schulden!G22,BH32+BI32)),0))),MAX(0,AF32+AG32-MIN(Schulden!G15,AF32+AG32)))+SUMIFS(Sonderzahlungen!$D$8:$D$67,Sonderzahlungen!$G$8:$G$67,$B32,Sonderzahlungen!$E$8:$E$67,"Gezielte Schuld",Sonderzahlungen!$F$8:$F$67,Schulden!B15)))</f>
        <v/>
      </c>
      <c r="AI32" s="24">
        <f>MAX(0,AF32+AG32-AH32)</f>
        <v/>
      </c>
      <c r="AJ32" s="24">
        <f>AM31</f>
        <v/>
      </c>
      <c r="AK32" s="24">
        <f>IF(AJ32&lt;=0,0,AJ32*Schulden!F16/12)</f>
        <v/>
      </c>
      <c r="AL32" s="24">
        <f>IF(AJ32&lt;=0,0,MIN(AJ32+AK32,MIN(Schulden!G16,AJ32+AK32)+MIN(MAX(0,Strategie!$C$9+SUMIFS(Sonderzahlungen!$D$8:$D$67,Sonderzahlungen!$G$8:$G$67,$B32,Sonderzahlungen!$E$8:$E$67,"Nach Strategie")-(IF(AND(Schulden!J8&lt;Schulden!J16,D32&gt;0),MAX(0,D32+E32-MIN(Schulden!G8,D32+E32)),0)+IF(AND(Schulden!J9&lt;Schulden!J16,H32&gt;0),MAX(0,H32+I32-MIN(Schulden!G9,H32+I32)),0)+IF(AND(Schulden!J10&lt;Schulden!J16,L32&gt;0),MAX(0,L32+M32-MIN(Schulden!G10,L32+M32)),0)+IF(AND(Schulden!J11&lt;Schulden!J16,P32&gt;0),MAX(0,P32+Q32-MIN(Schulden!G11,P32+Q32)),0)+IF(AND(Schulden!J12&lt;Schulden!J16,T32&gt;0),MAX(0,T32+U32-MIN(Schulden!G12,T32+U32)),0)+IF(AND(Schulden!J13&lt;Schulden!J16,X32&gt;0),MAX(0,X32+Y32-MIN(Schulden!G13,X32+Y32)),0)+IF(AND(Schulden!J14&lt;Schulden!J16,AB32&gt;0),MAX(0,AB32+AC32-MIN(Schulden!G14,AB32+AC32)),0)+IF(AND(Schulden!J15&lt;Schulden!J16,AF32&gt;0),MAX(0,AF32+AG32-MIN(Schulden!G15,AF32+AG32)),0)+IF(AND(Schulden!J16&lt;Schulden!J16,AJ32&gt;0),MAX(0,AJ32+AK32-MIN(Schulden!G16,AJ32+AK32)),0)+IF(AND(Schulden!J17&lt;Schulden!J16,AN32&gt;0),MAX(0,AN32+AO32-MIN(Schulden!G17,AN32+AO32)),0)+IF(AND(Schulden!J18&lt;Schulden!J16,AR32&gt;0),MAX(0,AR32+AS32-MIN(Schulden!G18,AR32+AS32)),0)+IF(AND(Schulden!J19&lt;Schulden!J16,AV32&gt;0),MAX(0,AV32+AW32-MIN(Schulden!G19,AV32+AW32)),0)+IF(AND(Schulden!J20&lt;Schulden!J16,AZ32&gt;0),MAX(0,AZ32+BA32-MIN(Schulden!G20,AZ32+BA32)),0)+IF(AND(Schulden!J21&lt;Schulden!J16,BD32&gt;0),MAX(0,BD32+BE32-MIN(Schulden!G21,BD32+BE32)),0)+IF(AND(Schulden!J22&lt;Schulden!J16,BH32&gt;0),MAX(0,BH32+BI32-MIN(Schulden!G22,BH32+BI32)),0))),MAX(0,AJ32+AK32-MIN(Schulden!G16,AJ32+AK32)))+SUMIFS(Sonderzahlungen!$D$8:$D$67,Sonderzahlungen!$G$8:$G$67,$B32,Sonderzahlungen!$E$8:$E$67,"Gezielte Schuld",Sonderzahlungen!$F$8:$F$67,Schulden!B16)))</f>
        <v/>
      </c>
      <c r="AM32" s="24">
        <f>MAX(0,AJ32+AK32-AL32)</f>
        <v/>
      </c>
      <c r="AN32" s="24">
        <f>AQ31</f>
        <v/>
      </c>
      <c r="AO32" s="24">
        <f>IF(AN32&lt;=0,0,AN32*Schulden!F17/12)</f>
        <v/>
      </c>
      <c r="AP32" s="24">
        <f>IF(AN32&lt;=0,0,MIN(AN32+AO32,MIN(Schulden!G17,AN32+AO32)+MIN(MAX(0,Strategie!$C$9+SUMIFS(Sonderzahlungen!$D$8:$D$67,Sonderzahlungen!$G$8:$G$67,$B32,Sonderzahlungen!$E$8:$E$67,"Nach Strategie")-(IF(AND(Schulden!J8&lt;Schulden!J17,D32&gt;0),MAX(0,D32+E32-MIN(Schulden!G8,D32+E32)),0)+IF(AND(Schulden!J9&lt;Schulden!J17,H32&gt;0),MAX(0,H32+I32-MIN(Schulden!G9,H32+I32)),0)+IF(AND(Schulden!J10&lt;Schulden!J17,L32&gt;0),MAX(0,L32+M32-MIN(Schulden!G10,L32+M32)),0)+IF(AND(Schulden!J11&lt;Schulden!J17,P32&gt;0),MAX(0,P32+Q32-MIN(Schulden!G11,P32+Q32)),0)+IF(AND(Schulden!J12&lt;Schulden!J17,T32&gt;0),MAX(0,T32+U32-MIN(Schulden!G12,T32+U32)),0)+IF(AND(Schulden!J13&lt;Schulden!J17,X32&gt;0),MAX(0,X32+Y32-MIN(Schulden!G13,X32+Y32)),0)+IF(AND(Schulden!J14&lt;Schulden!J17,AB32&gt;0),MAX(0,AB32+AC32-MIN(Schulden!G14,AB32+AC32)),0)+IF(AND(Schulden!J15&lt;Schulden!J17,AF32&gt;0),MAX(0,AF32+AG32-MIN(Schulden!G15,AF32+AG32)),0)+IF(AND(Schulden!J16&lt;Schulden!J17,AJ32&gt;0),MAX(0,AJ32+AK32-MIN(Schulden!G16,AJ32+AK32)),0)+IF(AND(Schulden!J17&lt;Schulden!J17,AN32&gt;0),MAX(0,AN32+AO32-MIN(Schulden!G17,AN32+AO32)),0)+IF(AND(Schulden!J18&lt;Schulden!J17,AR32&gt;0),MAX(0,AR32+AS32-MIN(Schulden!G18,AR32+AS32)),0)+IF(AND(Schulden!J19&lt;Schulden!J17,AV32&gt;0),MAX(0,AV32+AW32-MIN(Schulden!G19,AV32+AW32)),0)+IF(AND(Schulden!J20&lt;Schulden!J17,AZ32&gt;0),MAX(0,AZ32+BA32-MIN(Schulden!G20,AZ32+BA32)),0)+IF(AND(Schulden!J21&lt;Schulden!J17,BD32&gt;0),MAX(0,BD32+BE32-MIN(Schulden!G21,BD32+BE32)),0)+IF(AND(Schulden!J22&lt;Schulden!J17,BH32&gt;0),MAX(0,BH32+BI32-MIN(Schulden!G22,BH32+BI32)),0))),MAX(0,AN32+AO32-MIN(Schulden!G17,AN32+AO32)))+SUMIFS(Sonderzahlungen!$D$8:$D$67,Sonderzahlungen!$G$8:$G$67,$B32,Sonderzahlungen!$E$8:$E$67,"Gezielte Schuld",Sonderzahlungen!$F$8:$F$67,Schulden!B17)))</f>
        <v/>
      </c>
      <c r="AQ32" s="24">
        <f>MAX(0,AN32+AO32-AP32)</f>
        <v/>
      </c>
      <c r="AR32" s="24">
        <f>AU31</f>
        <v/>
      </c>
      <c r="AS32" s="24">
        <f>IF(AR32&lt;=0,0,AR32*Schulden!F18/12)</f>
        <v/>
      </c>
      <c r="AT32" s="24">
        <f>IF(AR32&lt;=0,0,MIN(AR32+AS32,MIN(Schulden!G18,AR32+AS32)+MIN(MAX(0,Strategie!$C$9+SUMIFS(Sonderzahlungen!$D$8:$D$67,Sonderzahlungen!$G$8:$G$67,$B32,Sonderzahlungen!$E$8:$E$67,"Nach Strategie")-(IF(AND(Schulden!J8&lt;Schulden!J18,D32&gt;0),MAX(0,D32+E32-MIN(Schulden!G8,D32+E32)),0)+IF(AND(Schulden!J9&lt;Schulden!J18,H32&gt;0),MAX(0,H32+I32-MIN(Schulden!G9,H32+I32)),0)+IF(AND(Schulden!J10&lt;Schulden!J18,L32&gt;0),MAX(0,L32+M32-MIN(Schulden!G10,L32+M32)),0)+IF(AND(Schulden!J11&lt;Schulden!J18,P32&gt;0),MAX(0,P32+Q32-MIN(Schulden!G11,P32+Q32)),0)+IF(AND(Schulden!J12&lt;Schulden!J18,T32&gt;0),MAX(0,T32+U32-MIN(Schulden!G12,T32+U32)),0)+IF(AND(Schulden!J13&lt;Schulden!J18,X32&gt;0),MAX(0,X32+Y32-MIN(Schulden!G13,X32+Y32)),0)+IF(AND(Schulden!J14&lt;Schulden!J18,AB32&gt;0),MAX(0,AB32+AC32-MIN(Schulden!G14,AB32+AC32)),0)+IF(AND(Schulden!J15&lt;Schulden!J18,AF32&gt;0),MAX(0,AF32+AG32-MIN(Schulden!G15,AF32+AG32)),0)+IF(AND(Schulden!J16&lt;Schulden!J18,AJ32&gt;0),MAX(0,AJ32+AK32-MIN(Schulden!G16,AJ32+AK32)),0)+IF(AND(Schulden!J17&lt;Schulden!J18,AN32&gt;0),MAX(0,AN32+AO32-MIN(Schulden!G17,AN32+AO32)),0)+IF(AND(Schulden!J18&lt;Schulden!J18,AR32&gt;0),MAX(0,AR32+AS32-MIN(Schulden!G18,AR32+AS32)),0)+IF(AND(Schulden!J19&lt;Schulden!J18,AV32&gt;0),MAX(0,AV32+AW32-MIN(Schulden!G19,AV32+AW32)),0)+IF(AND(Schulden!J20&lt;Schulden!J18,AZ32&gt;0),MAX(0,AZ32+BA32-MIN(Schulden!G20,AZ32+BA32)),0)+IF(AND(Schulden!J21&lt;Schulden!J18,BD32&gt;0),MAX(0,BD32+BE32-MIN(Schulden!G21,BD32+BE32)),0)+IF(AND(Schulden!J22&lt;Schulden!J18,BH32&gt;0),MAX(0,BH32+BI32-MIN(Schulden!G22,BH32+BI32)),0))),MAX(0,AR32+AS32-MIN(Schulden!G18,AR32+AS32)))+SUMIFS(Sonderzahlungen!$D$8:$D$67,Sonderzahlungen!$G$8:$G$67,$B32,Sonderzahlungen!$E$8:$E$67,"Gezielte Schuld",Sonderzahlungen!$F$8:$F$67,Schulden!B18)))</f>
        <v/>
      </c>
      <c r="AU32" s="24">
        <f>MAX(0,AR32+AS32-AT32)</f>
        <v/>
      </c>
      <c r="AV32" s="24">
        <f>AY31</f>
        <v/>
      </c>
      <c r="AW32" s="24">
        <f>IF(AV32&lt;=0,0,AV32*Schulden!F19/12)</f>
        <v/>
      </c>
      <c r="AX32" s="24">
        <f>IF(AV32&lt;=0,0,MIN(AV32+AW32,MIN(Schulden!G19,AV32+AW32)+MIN(MAX(0,Strategie!$C$9+SUMIFS(Sonderzahlungen!$D$8:$D$67,Sonderzahlungen!$G$8:$G$67,$B32,Sonderzahlungen!$E$8:$E$67,"Nach Strategie")-(IF(AND(Schulden!J8&lt;Schulden!J19,D32&gt;0),MAX(0,D32+E32-MIN(Schulden!G8,D32+E32)),0)+IF(AND(Schulden!J9&lt;Schulden!J19,H32&gt;0),MAX(0,H32+I32-MIN(Schulden!G9,H32+I32)),0)+IF(AND(Schulden!J10&lt;Schulden!J19,L32&gt;0),MAX(0,L32+M32-MIN(Schulden!G10,L32+M32)),0)+IF(AND(Schulden!J11&lt;Schulden!J19,P32&gt;0),MAX(0,P32+Q32-MIN(Schulden!G11,P32+Q32)),0)+IF(AND(Schulden!J12&lt;Schulden!J19,T32&gt;0),MAX(0,T32+U32-MIN(Schulden!G12,T32+U32)),0)+IF(AND(Schulden!J13&lt;Schulden!J19,X32&gt;0),MAX(0,X32+Y32-MIN(Schulden!G13,X32+Y32)),0)+IF(AND(Schulden!J14&lt;Schulden!J19,AB32&gt;0),MAX(0,AB32+AC32-MIN(Schulden!G14,AB32+AC32)),0)+IF(AND(Schulden!J15&lt;Schulden!J19,AF32&gt;0),MAX(0,AF32+AG32-MIN(Schulden!G15,AF32+AG32)),0)+IF(AND(Schulden!J16&lt;Schulden!J19,AJ32&gt;0),MAX(0,AJ32+AK32-MIN(Schulden!G16,AJ32+AK32)),0)+IF(AND(Schulden!J17&lt;Schulden!J19,AN32&gt;0),MAX(0,AN32+AO32-MIN(Schulden!G17,AN32+AO32)),0)+IF(AND(Schulden!J18&lt;Schulden!J19,AR32&gt;0),MAX(0,AR32+AS32-MIN(Schulden!G18,AR32+AS32)),0)+IF(AND(Schulden!J19&lt;Schulden!J19,AV32&gt;0),MAX(0,AV32+AW32-MIN(Schulden!G19,AV32+AW32)),0)+IF(AND(Schulden!J20&lt;Schulden!J19,AZ32&gt;0),MAX(0,AZ32+BA32-MIN(Schulden!G20,AZ32+BA32)),0)+IF(AND(Schulden!J21&lt;Schulden!J19,BD32&gt;0),MAX(0,BD32+BE32-MIN(Schulden!G21,BD32+BE32)),0)+IF(AND(Schulden!J22&lt;Schulden!J19,BH32&gt;0),MAX(0,BH32+BI32-MIN(Schulden!G22,BH32+BI32)),0))),MAX(0,AV32+AW32-MIN(Schulden!G19,AV32+AW32)))+SUMIFS(Sonderzahlungen!$D$8:$D$67,Sonderzahlungen!$G$8:$G$67,$B32,Sonderzahlungen!$E$8:$E$67,"Gezielte Schuld",Sonderzahlungen!$F$8:$F$67,Schulden!B19)))</f>
        <v/>
      </c>
      <c r="AY32" s="24">
        <f>MAX(0,AV32+AW32-AX32)</f>
        <v/>
      </c>
      <c r="AZ32" s="24">
        <f>BC31</f>
        <v/>
      </c>
      <c r="BA32" s="24">
        <f>IF(AZ32&lt;=0,0,AZ32*Schulden!F20/12)</f>
        <v/>
      </c>
      <c r="BB32" s="24">
        <f>IF(AZ32&lt;=0,0,MIN(AZ32+BA32,MIN(Schulden!G20,AZ32+BA32)+MIN(MAX(0,Strategie!$C$9+SUMIFS(Sonderzahlungen!$D$8:$D$67,Sonderzahlungen!$G$8:$G$67,$B32,Sonderzahlungen!$E$8:$E$67,"Nach Strategie")-(IF(AND(Schulden!J8&lt;Schulden!J20,D32&gt;0),MAX(0,D32+E32-MIN(Schulden!G8,D32+E32)),0)+IF(AND(Schulden!J9&lt;Schulden!J20,H32&gt;0),MAX(0,H32+I32-MIN(Schulden!G9,H32+I32)),0)+IF(AND(Schulden!J10&lt;Schulden!J20,L32&gt;0),MAX(0,L32+M32-MIN(Schulden!G10,L32+M32)),0)+IF(AND(Schulden!J11&lt;Schulden!J20,P32&gt;0),MAX(0,P32+Q32-MIN(Schulden!G11,P32+Q32)),0)+IF(AND(Schulden!J12&lt;Schulden!J20,T32&gt;0),MAX(0,T32+U32-MIN(Schulden!G12,T32+U32)),0)+IF(AND(Schulden!J13&lt;Schulden!J20,X32&gt;0),MAX(0,X32+Y32-MIN(Schulden!G13,X32+Y32)),0)+IF(AND(Schulden!J14&lt;Schulden!J20,AB32&gt;0),MAX(0,AB32+AC32-MIN(Schulden!G14,AB32+AC32)),0)+IF(AND(Schulden!J15&lt;Schulden!J20,AF32&gt;0),MAX(0,AF32+AG32-MIN(Schulden!G15,AF32+AG32)),0)+IF(AND(Schulden!J16&lt;Schulden!J20,AJ32&gt;0),MAX(0,AJ32+AK32-MIN(Schulden!G16,AJ32+AK32)),0)+IF(AND(Schulden!J17&lt;Schulden!J20,AN32&gt;0),MAX(0,AN32+AO32-MIN(Schulden!G17,AN32+AO32)),0)+IF(AND(Schulden!J18&lt;Schulden!J20,AR32&gt;0),MAX(0,AR32+AS32-MIN(Schulden!G18,AR32+AS32)),0)+IF(AND(Schulden!J19&lt;Schulden!J20,AV32&gt;0),MAX(0,AV32+AW32-MIN(Schulden!G19,AV32+AW32)),0)+IF(AND(Schulden!J20&lt;Schulden!J20,AZ32&gt;0),MAX(0,AZ32+BA32-MIN(Schulden!G20,AZ32+BA32)),0)+IF(AND(Schulden!J21&lt;Schulden!J20,BD32&gt;0),MAX(0,BD32+BE32-MIN(Schulden!G21,BD32+BE32)),0)+IF(AND(Schulden!J22&lt;Schulden!J20,BH32&gt;0),MAX(0,BH32+BI32-MIN(Schulden!G22,BH32+BI32)),0))),MAX(0,AZ32+BA32-MIN(Schulden!G20,AZ32+BA32)))+SUMIFS(Sonderzahlungen!$D$8:$D$67,Sonderzahlungen!$G$8:$G$67,$B32,Sonderzahlungen!$E$8:$E$67,"Gezielte Schuld",Sonderzahlungen!$F$8:$F$67,Schulden!B20)))</f>
        <v/>
      </c>
      <c r="BC32" s="24">
        <f>MAX(0,AZ32+BA32-BB32)</f>
        <v/>
      </c>
      <c r="BD32" s="24">
        <f>BG31</f>
        <v/>
      </c>
      <c r="BE32" s="24">
        <f>IF(BD32&lt;=0,0,BD32*Schulden!F21/12)</f>
        <v/>
      </c>
      <c r="BF32" s="24">
        <f>IF(BD32&lt;=0,0,MIN(BD32+BE32,MIN(Schulden!G21,BD32+BE32)+MIN(MAX(0,Strategie!$C$9+SUMIFS(Sonderzahlungen!$D$8:$D$67,Sonderzahlungen!$G$8:$G$67,$B32,Sonderzahlungen!$E$8:$E$67,"Nach Strategie")-(IF(AND(Schulden!J8&lt;Schulden!J21,D32&gt;0),MAX(0,D32+E32-MIN(Schulden!G8,D32+E32)),0)+IF(AND(Schulden!J9&lt;Schulden!J21,H32&gt;0),MAX(0,H32+I32-MIN(Schulden!G9,H32+I32)),0)+IF(AND(Schulden!J10&lt;Schulden!J21,L32&gt;0),MAX(0,L32+M32-MIN(Schulden!G10,L32+M32)),0)+IF(AND(Schulden!J11&lt;Schulden!J21,P32&gt;0),MAX(0,P32+Q32-MIN(Schulden!G11,P32+Q32)),0)+IF(AND(Schulden!J12&lt;Schulden!J21,T32&gt;0),MAX(0,T32+U32-MIN(Schulden!G12,T32+U32)),0)+IF(AND(Schulden!J13&lt;Schulden!J21,X32&gt;0),MAX(0,X32+Y32-MIN(Schulden!G13,X32+Y32)),0)+IF(AND(Schulden!J14&lt;Schulden!J21,AB32&gt;0),MAX(0,AB32+AC32-MIN(Schulden!G14,AB32+AC32)),0)+IF(AND(Schulden!J15&lt;Schulden!J21,AF32&gt;0),MAX(0,AF32+AG32-MIN(Schulden!G15,AF32+AG32)),0)+IF(AND(Schulden!J16&lt;Schulden!J21,AJ32&gt;0),MAX(0,AJ32+AK32-MIN(Schulden!G16,AJ32+AK32)),0)+IF(AND(Schulden!J17&lt;Schulden!J21,AN32&gt;0),MAX(0,AN32+AO32-MIN(Schulden!G17,AN32+AO32)),0)+IF(AND(Schulden!J18&lt;Schulden!J21,AR32&gt;0),MAX(0,AR32+AS32-MIN(Schulden!G18,AR32+AS32)),0)+IF(AND(Schulden!J19&lt;Schulden!J21,AV32&gt;0),MAX(0,AV32+AW32-MIN(Schulden!G19,AV32+AW32)),0)+IF(AND(Schulden!J20&lt;Schulden!J21,AZ32&gt;0),MAX(0,AZ32+BA32-MIN(Schulden!G20,AZ32+BA32)),0)+IF(AND(Schulden!J21&lt;Schulden!J21,BD32&gt;0),MAX(0,BD32+BE32-MIN(Schulden!G21,BD32+BE32)),0)+IF(AND(Schulden!J22&lt;Schulden!J21,BH32&gt;0),MAX(0,BH32+BI32-MIN(Schulden!G22,BH32+BI32)),0))),MAX(0,BD32+BE32-MIN(Schulden!G21,BD32+BE32)))+SUMIFS(Sonderzahlungen!$D$8:$D$67,Sonderzahlungen!$G$8:$G$67,$B32,Sonderzahlungen!$E$8:$E$67,"Gezielte Schuld",Sonderzahlungen!$F$8:$F$67,Schulden!B21)))</f>
        <v/>
      </c>
      <c r="BG32" s="24">
        <f>MAX(0,BD32+BE32-BF32)</f>
        <v/>
      </c>
      <c r="BH32" s="24">
        <f>BK31</f>
        <v/>
      </c>
      <c r="BI32" s="24">
        <f>IF(BH32&lt;=0,0,BH32*Schulden!F22/12)</f>
        <v/>
      </c>
      <c r="BJ32" s="24">
        <f>IF(BH32&lt;=0,0,MIN(BH32+BI32,MIN(Schulden!G22,BH32+BI32)+MIN(MAX(0,Strategie!$C$9+SUMIFS(Sonderzahlungen!$D$8:$D$67,Sonderzahlungen!$G$8:$G$67,$B32,Sonderzahlungen!$E$8:$E$67,"Nach Strategie")-(IF(AND(Schulden!J8&lt;Schulden!J22,D32&gt;0),MAX(0,D32+E32-MIN(Schulden!G8,D32+E32)),0)+IF(AND(Schulden!J9&lt;Schulden!J22,H32&gt;0),MAX(0,H32+I32-MIN(Schulden!G9,H32+I32)),0)+IF(AND(Schulden!J10&lt;Schulden!J22,L32&gt;0),MAX(0,L32+M32-MIN(Schulden!G10,L32+M32)),0)+IF(AND(Schulden!J11&lt;Schulden!J22,P32&gt;0),MAX(0,P32+Q32-MIN(Schulden!G11,P32+Q32)),0)+IF(AND(Schulden!J12&lt;Schulden!J22,T32&gt;0),MAX(0,T32+U32-MIN(Schulden!G12,T32+U32)),0)+IF(AND(Schulden!J13&lt;Schulden!J22,X32&gt;0),MAX(0,X32+Y32-MIN(Schulden!G13,X32+Y32)),0)+IF(AND(Schulden!J14&lt;Schulden!J22,AB32&gt;0),MAX(0,AB32+AC32-MIN(Schulden!G14,AB32+AC32)),0)+IF(AND(Schulden!J15&lt;Schulden!J22,AF32&gt;0),MAX(0,AF32+AG32-MIN(Schulden!G15,AF32+AG32)),0)+IF(AND(Schulden!J16&lt;Schulden!J22,AJ32&gt;0),MAX(0,AJ32+AK32-MIN(Schulden!G16,AJ32+AK32)),0)+IF(AND(Schulden!J17&lt;Schulden!J22,AN32&gt;0),MAX(0,AN32+AO32-MIN(Schulden!G17,AN32+AO32)),0)+IF(AND(Schulden!J18&lt;Schulden!J22,AR32&gt;0),MAX(0,AR32+AS32-MIN(Schulden!G18,AR32+AS32)),0)+IF(AND(Schulden!J19&lt;Schulden!J22,AV32&gt;0),MAX(0,AV32+AW32-MIN(Schulden!G19,AV32+AW32)),0)+IF(AND(Schulden!J20&lt;Schulden!J22,AZ32&gt;0),MAX(0,AZ32+BA32-MIN(Schulden!G20,AZ32+BA32)),0)+IF(AND(Schulden!J21&lt;Schulden!J22,BD32&gt;0),MAX(0,BD32+BE32-MIN(Schulden!G21,BD32+BE32)),0)+IF(AND(Schulden!J22&lt;Schulden!J22,BH32&gt;0),MAX(0,BH32+BI32-MIN(Schulden!G22,BH32+BI32)),0))),MAX(0,BH32+BI32-MIN(Schulden!G22,BH32+BI32)))+SUMIFS(Sonderzahlungen!$D$8:$D$67,Sonderzahlungen!$G$8:$G$67,$B32,Sonderzahlungen!$E$8:$E$67,"Gezielte Schuld",Sonderzahlungen!$F$8:$F$67,Schulden!B22)))</f>
        <v/>
      </c>
      <c r="BK32" s="24">
        <f>MAX(0,BH32+BI32-BJ32)</f>
        <v/>
      </c>
    </row>
    <row r="33">
      <c r="B33" s="23">
        <f>EDATE(B32,1)</f>
        <v/>
      </c>
      <c r="C33" s="24">
        <f>SUMIFS(Sonderzahlungen!$D$8:$D$67,Sonderzahlungen!$G$8:$G$67,B33)</f>
        <v/>
      </c>
      <c r="D33" s="24">
        <f>G32</f>
        <v/>
      </c>
      <c r="E33" s="24">
        <f>IF(D33&lt;=0,0,D33*Schulden!F8/12)</f>
        <v/>
      </c>
      <c r="F33" s="24">
        <f>IF(D33&lt;=0,0,MIN(D33+E33,MIN(Schulden!G8,D33+E33)+MIN(MAX(0,Strategie!$C$9+SUMIFS(Sonderzahlungen!$D$8:$D$67,Sonderzahlungen!$G$8:$G$67,$B33,Sonderzahlungen!$E$8:$E$67,"Nach Strategie")-(IF(AND(Schulden!J8&lt;Schulden!J8,D33&gt;0),MAX(0,D33+E33-MIN(Schulden!G8,D33+E33)),0)+IF(AND(Schulden!J9&lt;Schulden!J8,H33&gt;0),MAX(0,H33+I33-MIN(Schulden!G9,H33+I33)),0)+IF(AND(Schulden!J10&lt;Schulden!J8,L33&gt;0),MAX(0,L33+M33-MIN(Schulden!G10,L33+M33)),0)+IF(AND(Schulden!J11&lt;Schulden!J8,P33&gt;0),MAX(0,P33+Q33-MIN(Schulden!G11,P33+Q33)),0)+IF(AND(Schulden!J12&lt;Schulden!J8,T33&gt;0),MAX(0,T33+U33-MIN(Schulden!G12,T33+U33)),0)+IF(AND(Schulden!J13&lt;Schulden!J8,X33&gt;0),MAX(0,X33+Y33-MIN(Schulden!G13,X33+Y33)),0)+IF(AND(Schulden!J14&lt;Schulden!J8,AB33&gt;0),MAX(0,AB33+AC33-MIN(Schulden!G14,AB33+AC33)),0)+IF(AND(Schulden!J15&lt;Schulden!J8,AF33&gt;0),MAX(0,AF33+AG33-MIN(Schulden!G15,AF33+AG33)),0)+IF(AND(Schulden!J16&lt;Schulden!J8,AJ33&gt;0),MAX(0,AJ33+AK33-MIN(Schulden!G16,AJ33+AK33)),0)+IF(AND(Schulden!J17&lt;Schulden!J8,AN33&gt;0),MAX(0,AN33+AO33-MIN(Schulden!G17,AN33+AO33)),0)+IF(AND(Schulden!J18&lt;Schulden!J8,AR33&gt;0),MAX(0,AR33+AS33-MIN(Schulden!G18,AR33+AS33)),0)+IF(AND(Schulden!J19&lt;Schulden!J8,AV33&gt;0),MAX(0,AV33+AW33-MIN(Schulden!G19,AV33+AW33)),0)+IF(AND(Schulden!J20&lt;Schulden!J8,AZ33&gt;0),MAX(0,AZ33+BA33-MIN(Schulden!G20,AZ33+BA33)),0)+IF(AND(Schulden!J21&lt;Schulden!J8,BD33&gt;0),MAX(0,BD33+BE33-MIN(Schulden!G21,BD33+BE33)),0)+IF(AND(Schulden!J22&lt;Schulden!J8,BH33&gt;0),MAX(0,BH33+BI33-MIN(Schulden!G22,BH33+BI33)),0))),MAX(0,D33+E33-MIN(Schulden!G8,D33+E33)))+SUMIFS(Sonderzahlungen!$D$8:$D$67,Sonderzahlungen!$G$8:$G$67,$B33,Sonderzahlungen!$E$8:$E$67,"Gezielte Schuld",Sonderzahlungen!$F$8:$F$67,Schulden!B8)))</f>
        <v/>
      </c>
      <c r="G33" s="24">
        <f>MAX(0,D33+E33-F33)</f>
        <v/>
      </c>
      <c r="H33" s="24">
        <f>K32</f>
        <v/>
      </c>
      <c r="I33" s="24">
        <f>IF(H33&lt;=0,0,H33*Schulden!F9/12)</f>
        <v/>
      </c>
      <c r="J33" s="24">
        <f>IF(H33&lt;=0,0,MIN(H33+I33,MIN(Schulden!G9,H33+I33)+MIN(MAX(0,Strategie!$C$9+SUMIFS(Sonderzahlungen!$D$8:$D$67,Sonderzahlungen!$G$8:$G$67,$B33,Sonderzahlungen!$E$8:$E$67,"Nach Strategie")-(IF(AND(Schulden!J8&lt;Schulden!J9,D33&gt;0),MAX(0,D33+E33-MIN(Schulden!G8,D33+E33)),0)+IF(AND(Schulden!J9&lt;Schulden!J9,H33&gt;0),MAX(0,H33+I33-MIN(Schulden!G9,H33+I33)),0)+IF(AND(Schulden!J10&lt;Schulden!J9,L33&gt;0),MAX(0,L33+M33-MIN(Schulden!G10,L33+M33)),0)+IF(AND(Schulden!J11&lt;Schulden!J9,P33&gt;0),MAX(0,P33+Q33-MIN(Schulden!G11,P33+Q33)),0)+IF(AND(Schulden!J12&lt;Schulden!J9,T33&gt;0),MAX(0,T33+U33-MIN(Schulden!G12,T33+U33)),0)+IF(AND(Schulden!J13&lt;Schulden!J9,X33&gt;0),MAX(0,X33+Y33-MIN(Schulden!G13,X33+Y33)),0)+IF(AND(Schulden!J14&lt;Schulden!J9,AB33&gt;0),MAX(0,AB33+AC33-MIN(Schulden!G14,AB33+AC33)),0)+IF(AND(Schulden!J15&lt;Schulden!J9,AF33&gt;0),MAX(0,AF33+AG33-MIN(Schulden!G15,AF33+AG33)),0)+IF(AND(Schulden!J16&lt;Schulden!J9,AJ33&gt;0),MAX(0,AJ33+AK33-MIN(Schulden!G16,AJ33+AK33)),0)+IF(AND(Schulden!J17&lt;Schulden!J9,AN33&gt;0),MAX(0,AN33+AO33-MIN(Schulden!G17,AN33+AO33)),0)+IF(AND(Schulden!J18&lt;Schulden!J9,AR33&gt;0),MAX(0,AR33+AS33-MIN(Schulden!G18,AR33+AS33)),0)+IF(AND(Schulden!J19&lt;Schulden!J9,AV33&gt;0),MAX(0,AV33+AW33-MIN(Schulden!G19,AV33+AW33)),0)+IF(AND(Schulden!J20&lt;Schulden!J9,AZ33&gt;0),MAX(0,AZ33+BA33-MIN(Schulden!G20,AZ33+BA33)),0)+IF(AND(Schulden!J21&lt;Schulden!J9,BD33&gt;0),MAX(0,BD33+BE33-MIN(Schulden!G21,BD33+BE33)),0)+IF(AND(Schulden!J22&lt;Schulden!J9,BH33&gt;0),MAX(0,BH33+BI33-MIN(Schulden!G22,BH33+BI33)),0))),MAX(0,H33+I33-MIN(Schulden!G9,H33+I33)))+SUMIFS(Sonderzahlungen!$D$8:$D$67,Sonderzahlungen!$G$8:$G$67,$B33,Sonderzahlungen!$E$8:$E$67,"Gezielte Schuld",Sonderzahlungen!$F$8:$F$67,Schulden!B9)))</f>
        <v/>
      </c>
      <c r="K33" s="24">
        <f>MAX(0,H33+I33-J33)</f>
        <v/>
      </c>
      <c r="L33" s="24">
        <f>O32</f>
        <v/>
      </c>
      <c r="M33" s="24">
        <f>IF(L33&lt;=0,0,L33*Schulden!F10/12)</f>
        <v/>
      </c>
      <c r="N33" s="24">
        <f>IF(L33&lt;=0,0,MIN(L33+M33,MIN(Schulden!G10,L33+M33)+MIN(MAX(0,Strategie!$C$9+SUMIFS(Sonderzahlungen!$D$8:$D$67,Sonderzahlungen!$G$8:$G$67,$B33,Sonderzahlungen!$E$8:$E$67,"Nach Strategie")-(IF(AND(Schulden!J8&lt;Schulden!J10,D33&gt;0),MAX(0,D33+E33-MIN(Schulden!G8,D33+E33)),0)+IF(AND(Schulden!J9&lt;Schulden!J10,H33&gt;0),MAX(0,H33+I33-MIN(Schulden!G9,H33+I33)),0)+IF(AND(Schulden!J10&lt;Schulden!J10,L33&gt;0),MAX(0,L33+M33-MIN(Schulden!G10,L33+M33)),0)+IF(AND(Schulden!J11&lt;Schulden!J10,P33&gt;0),MAX(0,P33+Q33-MIN(Schulden!G11,P33+Q33)),0)+IF(AND(Schulden!J12&lt;Schulden!J10,T33&gt;0),MAX(0,T33+U33-MIN(Schulden!G12,T33+U33)),0)+IF(AND(Schulden!J13&lt;Schulden!J10,X33&gt;0),MAX(0,X33+Y33-MIN(Schulden!G13,X33+Y33)),0)+IF(AND(Schulden!J14&lt;Schulden!J10,AB33&gt;0),MAX(0,AB33+AC33-MIN(Schulden!G14,AB33+AC33)),0)+IF(AND(Schulden!J15&lt;Schulden!J10,AF33&gt;0),MAX(0,AF33+AG33-MIN(Schulden!G15,AF33+AG33)),0)+IF(AND(Schulden!J16&lt;Schulden!J10,AJ33&gt;0),MAX(0,AJ33+AK33-MIN(Schulden!G16,AJ33+AK33)),0)+IF(AND(Schulden!J17&lt;Schulden!J10,AN33&gt;0),MAX(0,AN33+AO33-MIN(Schulden!G17,AN33+AO33)),0)+IF(AND(Schulden!J18&lt;Schulden!J10,AR33&gt;0),MAX(0,AR33+AS33-MIN(Schulden!G18,AR33+AS33)),0)+IF(AND(Schulden!J19&lt;Schulden!J10,AV33&gt;0),MAX(0,AV33+AW33-MIN(Schulden!G19,AV33+AW33)),0)+IF(AND(Schulden!J20&lt;Schulden!J10,AZ33&gt;0),MAX(0,AZ33+BA33-MIN(Schulden!G20,AZ33+BA33)),0)+IF(AND(Schulden!J21&lt;Schulden!J10,BD33&gt;0),MAX(0,BD33+BE33-MIN(Schulden!G21,BD33+BE33)),0)+IF(AND(Schulden!J22&lt;Schulden!J10,BH33&gt;0),MAX(0,BH33+BI33-MIN(Schulden!G22,BH33+BI33)),0))),MAX(0,L33+M33-MIN(Schulden!G10,L33+M33)))+SUMIFS(Sonderzahlungen!$D$8:$D$67,Sonderzahlungen!$G$8:$G$67,$B33,Sonderzahlungen!$E$8:$E$67,"Gezielte Schuld",Sonderzahlungen!$F$8:$F$67,Schulden!B10)))</f>
        <v/>
      </c>
      <c r="O33" s="24">
        <f>MAX(0,L33+M33-N33)</f>
        <v/>
      </c>
      <c r="P33" s="24">
        <f>S32</f>
        <v/>
      </c>
      <c r="Q33" s="24">
        <f>IF(P33&lt;=0,0,P33*Schulden!F11/12)</f>
        <v/>
      </c>
      <c r="R33" s="24">
        <f>IF(P33&lt;=0,0,MIN(P33+Q33,MIN(Schulden!G11,P33+Q33)+MIN(MAX(0,Strategie!$C$9+SUMIFS(Sonderzahlungen!$D$8:$D$67,Sonderzahlungen!$G$8:$G$67,$B33,Sonderzahlungen!$E$8:$E$67,"Nach Strategie")-(IF(AND(Schulden!J8&lt;Schulden!J11,D33&gt;0),MAX(0,D33+E33-MIN(Schulden!G8,D33+E33)),0)+IF(AND(Schulden!J9&lt;Schulden!J11,H33&gt;0),MAX(0,H33+I33-MIN(Schulden!G9,H33+I33)),0)+IF(AND(Schulden!J10&lt;Schulden!J11,L33&gt;0),MAX(0,L33+M33-MIN(Schulden!G10,L33+M33)),0)+IF(AND(Schulden!J11&lt;Schulden!J11,P33&gt;0),MAX(0,P33+Q33-MIN(Schulden!G11,P33+Q33)),0)+IF(AND(Schulden!J12&lt;Schulden!J11,T33&gt;0),MAX(0,T33+U33-MIN(Schulden!G12,T33+U33)),0)+IF(AND(Schulden!J13&lt;Schulden!J11,X33&gt;0),MAX(0,X33+Y33-MIN(Schulden!G13,X33+Y33)),0)+IF(AND(Schulden!J14&lt;Schulden!J11,AB33&gt;0),MAX(0,AB33+AC33-MIN(Schulden!G14,AB33+AC33)),0)+IF(AND(Schulden!J15&lt;Schulden!J11,AF33&gt;0),MAX(0,AF33+AG33-MIN(Schulden!G15,AF33+AG33)),0)+IF(AND(Schulden!J16&lt;Schulden!J11,AJ33&gt;0),MAX(0,AJ33+AK33-MIN(Schulden!G16,AJ33+AK33)),0)+IF(AND(Schulden!J17&lt;Schulden!J11,AN33&gt;0),MAX(0,AN33+AO33-MIN(Schulden!G17,AN33+AO33)),0)+IF(AND(Schulden!J18&lt;Schulden!J11,AR33&gt;0),MAX(0,AR33+AS33-MIN(Schulden!G18,AR33+AS33)),0)+IF(AND(Schulden!J19&lt;Schulden!J11,AV33&gt;0),MAX(0,AV33+AW33-MIN(Schulden!G19,AV33+AW33)),0)+IF(AND(Schulden!J20&lt;Schulden!J11,AZ33&gt;0),MAX(0,AZ33+BA33-MIN(Schulden!G20,AZ33+BA33)),0)+IF(AND(Schulden!J21&lt;Schulden!J11,BD33&gt;0),MAX(0,BD33+BE33-MIN(Schulden!G21,BD33+BE33)),0)+IF(AND(Schulden!J22&lt;Schulden!J11,BH33&gt;0),MAX(0,BH33+BI33-MIN(Schulden!G22,BH33+BI33)),0))),MAX(0,P33+Q33-MIN(Schulden!G11,P33+Q33)))+SUMIFS(Sonderzahlungen!$D$8:$D$67,Sonderzahlungen!$G$8:$G$67,$B33,Sonderzahlungen!$E$8:$E$67,"Gezielte Schuld",Sonderzahlungen!$F$8:$F$67,Schulden!B11)))</f>
        <v/>
      </c>
      <c r="S33" s="24">
        <f>MAX(0,P33+Q33-R33)</f>
        <v/>
      </c>
      <c r="T33" s="24">
        <f>W32</f>
        <v/>
      </c>
      <c r="U33" s="24">
        <f>IF(T33&lt;=0,0,T33*Schulden!F12/12)</f>
        <v/>
      </c>
      <c r="V33" s="24">
        <f>IF(T33&lt;=0,0,MIN(T33+U33,MIN(Schulden!G12,T33+U33)+MIN(MAX(0,Strategie!$C$9+SUMIFS(Sonderzahlungen!$D$8:$D$67,Sonderzahlungen!$G$8:$G$67,$B33,Sonderzahlungen!$E$8:$E$67,"Nach Strategie")-(IF(AND(Schulden!J8&lt;Schulden!J12,D33&gt;0),MAX(0,D33+E33-MIN(Schulden!G8,D33+E33)),0)+IF(AND(Schulden!J9&lt;Schulden!J12,H33&gt;0),MAX(0,H33+I33-MIN(Schulden!G9,H33+I33)),0)+IF(AND(Schulden!J10&lt;Schulden!J12,L33&gt;0),MAX(0,L33+M33-MIN(Schulden!G10,L33+M33)),0)+IF(AND(Schulden!J11&lt;Schulden!J12,P33&gt;0),MAX(0,P33+Q33-MIN(Schulden!G11,P33+Q33)),0)+IF(AND(Schulden!J12&lt;Schulden!J12,T33&gt;0),MAX(0,T33+U33-MIN(Schulden!G12,T33+U33)),0)+IF(AND(Schulden!J13&lt;Schulden!J12,X33&gt;0),MAX(0,X33+Y33-MIN(Schulden!G13,X33+Y33)),0)+IF(AND(Schulden!J14&lt;Schulden!J12,AB33&gt;0),MAX(0,AB33+AC33-MIN(Schulden!G14,AB33+AC33)),0)+IF(AND(Schulden!J15&lt;Schulden!J12,AF33&gt;0),MAX(0,AF33+AG33-MIN(Schulden!G15,AF33+AG33)),0)+IF(AND(Schulden!J16&lt;Schulden!J12,AJ33&gt;0),MAX(0,AJ33+AK33-MIN(Schulden!G16,AJ33+AK33)),0)+IF(AND(Schulden!J17&lt;Schulden!J12,AN33&gt;0),MAX(0,AN33+AO33-MIN(Schulden!G17,AN33+AO33)),0)+IF(AND(Schulden!J18&lt;Schulden!J12,AR33&gt;0),MAX(0,AR33+AS33-MIN(Schulden!G18,AR33+AS33)),0)+IF(AND(Schulden!J19&lt;Schulden!J12,AV33&gt;0),MAX(0,AV33+AW33-MIN(Schulden!G19,AV33+AW33)),0)+IF(AND(Schulden!J20&lt;Schulden!J12,AZ33&gt;0),MAX(0,AZ33+BA33-MIN(Schulden!G20,AZ33+BA33)),0)+IF(AND(Schulden!J21&lt;Schulden!J12,BD33&gt;0),MAX(0,BD33+BE33-MIN(Schulden!G21,BD33+BE33)),0)+IF(AND(Schulden!J22&lt;Schulden!J12,BH33&gt;0),MAX(0,BH33+BI33-MIN(Schulden!G22,BH33+BI33)),0))),MAX(0,T33+U33-MIN(Schulden!G12,T33+U33)))+SUMIFS(Sonderzahlungen!$D$8:$D$67,Sonderzahlungen!$G$8:$G$67,$B33,Sonderzahlungen!$E$8:$E$67,"Gezielte Schuld",Sonderzahlungen!$F$8:$F$67,Schulden!B12)))</f>
        <v/>
      </c>
      <c r="W33" s="24">
        <f>MAX(0,T33+U33-V33)</f>
        <v/>
      </c>
      <c r="X33" s="24">
        <f>AA32</f>
        <v/>
      </c>
      <c r="Y33" s="24">
        <f>IF(X33&lt;=0,0,X33*Schulden!F13/12)</f>
        <v/>
      </c>
      <c r="Z33" s="24">
        <f>IF(X33&lt;=0,0,MIN(X33+Y33,MIN(Schulden!G13,X33+Y33)+MIN(MAX(0,Strategie!$C$9+SUMIFS(Sonderzahlungen!$D$8:$D$67,Sonderzahlungen!$G$8:$G$67,$B33,Sonderzahlungen!$E$8:$E$67,"Nach Strategie")-(IF(AND(Schulden!J8&lt;Schulden!J13,D33&gt;0),MAX(0,D33+E33-MIN(Schulden!G8,D33+E33)),0)+IF(AND(Schulden!J9&lt;Schulden!J13,H33&gt;0),MAX(0,H33+I33-MIN(Schulden!G9,H33+I33)),0)+IF(AND(Schulden!J10&lt;Schulden!J13,L33&gt;0),MAX(0,L33+M33-MIN(Schulden!G10,L33+M33)),0)+IF(AND(Schulden!J11&lt;Schulden!J13,P33&gt;0),MAX(0,P33+Q33-MIN(Schulden!G11,P33+Q33)),0)+IF(AND(Schulden!J12&lt;Schulden!J13,T33&gt;0),MAX(0,T33+U33-MIN(Schulden!G12,T33+U33)),0)+IF(AND(Schulden!J13&lt;Schulden!J13,X33&gt;0),MAX(0,X33+Y33-MIN(Schulden!G13,X33+Y33)),0)+IF(AND(Schulden!J14&lt;Schulden!J13,AB33&gt;0),MAX(0,AB33+AC33-MIN(Schulden!G14,AB33+AC33)),0)+IF(AND(Schulden!J15&lt;Schulden!J13,AF33&gt;0),MAX(0,AF33+AG33-MIN(Schulden!G15,AF33+AG33)),0)+IF(AND(Schulden!J16&lt;Schulden!J13,AJ33&gt;0),MAX(0,AJ33+AK33-MIN(Schulden!G16,AJ33+AK33)),0)+IF(AND(Schulden!J17&lt;Schulden!J13,AN33&gt;0),MAX(0,AN33+AO33-MIN(Schulden!G17,AN33+AO33)),0)+IF(AND(Schulden!J18&lt;Schulden!J13,AR33&gt;0),MAX(0,AR33+AS33-MIN(Schulden!G18,AR33+AS33)),0)+IF(AND(Schulden!J19&lt;Schulden!J13,AV33&gt;0),MAX(0,AV33+AW33-MIN(Schulden!G19,AV33+AW33)),0)+IF(AND(Schulden!J20&lt;Schulden!J13,AZ33&gt;0),MAX(0,AZ33+BA33-MIN(Schulden!G20,AZ33+BA33)),0)+IF(AND(Schulden!J21&lt;Schulden!J13,BD33&gt;0),MAX(0,BD33+BE33-MIN(Schulden!G21,BD33+BE33)),0)+IF(AND(Schulden!J22&lt;Schulden!J13,BH33&gt;0),MAX(0,BH33+BI33-MIN(Schulden!G22,BH33+BI33)),0))),MAX(0,X33+Y33-MIN(Schulden!G13,X33+Y33)))+SUMIFS(Sonderzahlungen!$D$8:$D$67,Sonderzahlungen!$G$8:$G$67,$B33,Sonderzahlungen!$E$8:$E$67,"Gezielte Schuld",Sonderzahlungen!$F$8:$F$67,Schulden!B13)))</f>
        <v/>
      </c>
      <c r="AA33" s="24">
        <f>MAX(0,X33+Y33-Z33)</f>
        <v/>
      </c>
      <c r="AB33" s="24">
        <f>AE32</f>
        <v/>
      </c>
      <c r="AC33" s="24">
        <f>IF(AB33&lt;=0,0,AB33*Schulden!F14/12)</f>
        <v/>
      </c>
      <c r="AD33" s="24">
        <f>IF(AB33&lt;=0,0,MIN(AB33+AC33,MIN(Schulden!G14,AB33+AC33)+MIN(MAX(0,Strategie!$C$9+SUMIFS(Sonderzahlungen!$D$8:$D$67,Sonderzahlungen!$G$8:$G$67,$B33,Sonderzahlungen!$E$8:$E$67,"Nach Strategie")-(IF(AND(Schulden!J8&lt;Schulden!J14,D33&gt;0),MAX(0,D33+E33-MIN(Schulden!G8,D33+E33)),0)+IF(AND(Schulden!J9&lt;Schulden!J14,H33&gt;0),MAX(0,H33+I33-MIN(Schulden!G9,H33+I33)),0)+IF(AND(Schulden!J10&lt;Schulden!J14,L33&gt;0),MAX(0,L33+M33-MIN(Schulden!G10,L33+M33)),0)+IF(AND(Schulden!J11&lt;Schulden!J14,P33&gt;0),MAX(0,P33+Q33-MIN(Schulden!G11,P33+Q33)),0)+IF(AND(Schulden!J12&lt;Schulden!J14,T33&gt;0),MAX(0,T33+U33-MIN(Schulden!G12,T33+U33)),0)+IF(AND(Schulden!J13&lt;Schulden!J14,X33&gt;0),MAX(0,X33+Y33-MIN(Schulden!G13,X33+Y33)),0)+IF(AND(Schulden!J14&lt;Schulden!J14,AB33&gt;0),MAX(0,AB33+AC33-MIN(Schulden!G14,AB33+AC33)),0)+IF(AND(Schulden!J15&lt;Schulden!J14,AF33&gt;0),MAX(0,AF33+AG33-MIN(Schulden!G15,AF33+AG33)),0)+IF(AND(Schulden!J16&lt;Schulden!J14,AJ33&gt;0),MAX(0,AJ33+AK33-MIN(Schulden!G16,AJ33+AK33)),0)+IF(AND(Schulden!J17&lt;Schulden!J14,AN33&gt;0),MAX(0,AN33+AO33-MIN(Schulden!G17,AN33+AO33)),0)+IF(AND(Schulden!J18&lt;Schulden!J14,AR33&gt;0),MAX(0,AR33+AS33-MIN(Schulden!G18,AR33+AS33)),0)+IF(AND(Schulden!J19&lt;Schulden!J14,AV33&gt;0),MAX(0,AV33+AW33-MIN(Schulden!G19,AV33+AW33)),0)+IF(AND(Schulden!J20&lt;Schulden!J14,AZ33&gt;0),MAX(0,AZ33+BA33-MIN(Schulden!G20,AZ33+BA33)),0)+IF(AND(Schulden!J21&lt;Schulden!J14,BD33&gt;0),MAX(0,BD33+BE33-MIN(Schulden!G21,BD33+BE33)),0)+IF(AND(Schulden!J22&lt;Schulden!J14,BH33&gt;0),MAX(0,BH33+BI33-MIN(Schulden!G22,BH33+BI33)),0))),MAX(0,AB33+AC33-MIN(Schulden!G14,AB33+AC33)))+SUMIFS(Sonderzahlungen!$D$8:$D$67,Sonderzahlungen!$G$8:$G$67,$B33,Sonderzahlungen!$E$8:$E$67,"Gezielte Schuld",Sonderzahlungen!$F$8:$F$67,Schulden!B14)))</f>
        <v/>
      </c>
      <c r="AE33" s="24">
        <f>MAX(0,AB33+AC33-AD33)</f>
        <v/>
      </c>
      <c r="AF33" s="24">
        <f>AI32</f>
        <v/>
      </c>
      <c r="AG33" s="24">
        <f>IF(AF33&lt;=0,0,AF33*Schulden!F15/12)</f>
        <v/>
      </c>
      <c r="AH33" s="24">
        <f>IF(AF33&lt;=0,0,MIN(AF33+AG33,MIN(Schulden!G15,AF33+AG33)+MIN(MAX(0,Strategie!$C$9+SUMIFS(Sonderzahlungen!$D$8:$D$67,Sonderzahlungen!$G$8:$G$67,$B33,Sonderzahlungen!$E$8:$E$67,"Nach Strategie")-(IF(AND(Schulden!J8&lt;Schulden!J15,D33&gt;0),MAX(0,D33+E33-MIN(Schulden!G8,D33+E33)),0)+IF(AND(Schulden!J9&lt;Schulden!J15,H33&gt;0),MAX(0,H33+I33-MIN(Schulden!G9,H33+I33)),0)+IF(AND(Schulden!J10&lt;Schulden!J15,L33&gt;0),MAX(0,L33+M33-MIN(Schulden!G10,L33+M33)),0)+IF(AND(Schulden!J11&lt;Schulden!J15,P33&gt;0),MAX(0,P33+Q33-MIN(Schulden!G11,P33+Q33)),0)+IF(AND(Schulden!J12&lt;Schulden!J15,T33&gt;0),MAX(0,T33+U33-MIN(Schulden!G12,T33+U33)),0)+IF(AND(Schulden!J13&lt;Schulden!J15,X33&gt;0),MAX(0,X33+Y33-MIN(Schulden!G13,X33+Y33)),0)+IF(AND(Schulden!J14&lt;Schulden!J15,AB33&gt;0),MAX(0,AB33+AC33-MIN(Schulden!G14,AB33+AC33)),0)+IF(AND(Schulden!J15&lt;Schulden!J15,AF33&gt;0),MAX(0,AF33+AG33-MIN(Schulden!G15,AF33+AG33)),0)+IF(AND(Schulden!J16&lt;Schulden!J15,AJ33&gt;0),MAX(0,AJ33+AK33-MIN(Schulden!G16,AJ33+AK33)),0)+IF(AND(Schulden!J17&lt;Schulden!J15,AN33&gt;0),MAX(0,AN33+AO33-MIN(Schulden!G17,AN33+AO33)),0)+IF(AND(Schulden!J18&lt;Schulden!J15,AR33&gt;0),MAX(0,AR33+AS33-MIN(Schulden!G18,AR33+AS33)),0)+IF(AND(Schulden!J19&lt;Schulden!J15,AV33&gt;0),MAX(0,AV33+AW33-MIN(Schulden!G19,AV33+AW33)),0)+IF(AND(Schulden!J20&lt;Schulden!J15,AZ33&gt;0),MAX(0,AZ33+BA33-MIN(Schulden!G20,AZ33+BA33)),0)+IF(AND(Schulden!J21&lt;Schulden!J15,BD33&gt;0),MAX(0,BD33+BE33-MIN(Schulden!G21,BD33+BE33)),0)+IF(AND(Schulden!J22&lt;Schulden!J15,BH33&gt;0),MAX(0,BH33+BI33-MIN(Schulden!G22,BH33+BI33)),0))),MAX(0,AF33+AG33-MIN(Schulden!G15,AF33+AG33)))+SUMIFS(Sonderzahlungen!$D$8:$D$67,Sonderzahlungen!$G$8:$G$67,$B33,Sonderzahlungen!$E$8:$E$67,"Gezielte Schuld",Sonderzahlungen!$F$8:$F$67,Schulden!B15)))</f>
        <v/>
      </c>
      <c r="AI33" s="24">
        <f>MAX(0,AF33+AG33-AH33)</f>
        <v/>
      </c>
      <c r="AJ33" s="24">
        <f>AM32</f>
        <v/>
      </c>
      <c r="AK33" s="24">
        <f>IF(AJ33&lt;=0,0,AJ33*Schulden!F16/12)</f>
        <v/>
      </c>
      <c r="AL33" s="24">
        <f>IF(AJ33&lt;=0,0,MIN(AJ33+AK33,MIN(Schulden!G16,AJ33+AK33)+MIN(MAX(0,Strategie!$C$9+SUMIFS(Sonderzahlungen!$D$8:$D$67,Sonderzahlungen!$G$8:$G$67,$B33,Sonderzahlungen!$E$8:$E$67,"Nach Strategie")-(IF(AND(Schulden!J8&lt;Schulden!J16,D33&gt;0),MAX(0,D33+E33-MIN(Schulden!G8,D33+E33)),0)+IF(AND(Schulden!J9&lt;Schulden!J16,H33&gt;0),MAX(0,H33+I33-MIN(Schulden!G9,H33+I33)),0)+IF(AND(Schulden!J10&lt;Schulden!J16,L33&gt;0),MAX(0,L33+M33-MIN(Schulden!G10,L33+M33)),0)+IF(AND(Schulden!J11&lt;Schulden!J16,P33&gt;0),MAX(0,P33+Q33-MIN(Schulden!G11,P33+Q33)),0)+IF(AND(Schulden!J12&lt;Schulden!J16,T33&gt;0),MAX(0,T33+U33-MIN(Schulden!G12,T33+U33)),0)+IF(AND(Schulden!J13&lt;Schulden!J16,X33&gt;0),MAX(0,X33+Y33-MIN(Schulden!G13,X33+Y33)),0)+IF(AND(Schulden!J14&lt;Schulden!J16,AB33&gt;0),MAX(0,AB33+AC33-MIN(Schulden!G14,AB33+AC33)),0)+IF(AND(Schulden!J15&lt;Schulden!J16,AF33&gt;0),MAX(0,AF33+AG33-MIN(Schulden!G15,AF33+AG33)),0)+IF(AND(Schulden!J16&lt;Schulden!J16,AJ33&gt;0),MAX(0,AJ33+AK33-MIN(Schulden!G16,AJ33+AK33)),0)+IF(AND(Schulden!J17&lt;Schulden!J16,AN33&gt;0),MAX(0,AN33+AO33-MIN(Schulden!G17,AN33+AO33)),0)+IF(AND(Schulden!J18&lt;Schulden!J16,AR33&gt;0),MAX(0,AR33+AS33-MIN(Schulden!G18,AR33+AS33)),0)+IF(AND(Schulden!J19&lt;Schulden!J16,AV33&gt;0),MAX(0,AV33+AW33-MIN(Schulden!G19,AV33+AW33)),0)+IF(AND(Schulden!J20&lt;Schulden!J16,AZ33&gt;0),MAX(0,AZ33+BA33-MIN(Schulden!G20,AZ33+BA33)),0)+IF(AND(Schulden!J21&lt;Schulden!J16,BD33&gt;0),MAX(0,BD33+BE33-MIN(Schulden!G21,BD33+BE33)),0)+IF(AND(Schulden!J22&lt;Schulden!J16,BH33&gt;0),MAX(0,BH33+BI33-MIN(Schulden!G22,BH33+BI33)),0))),MAX(0,AJ33+AK33-MIN(Schulden!G16,AJ33+AK33)))+SUMIFS(Sonderzahlungen!$D$8:$D$67,Sonderzahlungen!$G$8:$G$67,$B33,Sonderzahlungen!$E$8:$E$67,"Gezielte Schuld",Sonderzahlungen!$F$8:$F$67,Schulden!B16)))</f>
        <v/>
      </c>
      <c r="AM33" s="24">
        <f>MAX(0,AJ33+AK33-AL33)</f>
        <v/>
      </c>
      <c r="AN33" s="24">
        <f>AQ32</f>
        <v/>
      </c>
      <c r="AO33" s="24">
        <f>IF(AN33&lt;=0,0,AN33*Schulden!F17/12)</f>
        <v/>
      </c>
      <c r="AP33" s="24">
        <f>IF(AN33&lt;=0,0,MIN(AN33+AO33,MIN(Schulden!G17,AN33+AO33)+MIN(MAX(0,Strategie!$C$9+SUMIFS(Sonderzahlungen!$D$8:$D$67,Sonderzahlungen!$G$8:$G$67,$B33,Sonderzahlungen!$E$8:$E$67,"Nach Strategie")-(IF(AND(Schulden!J8&lt;Schulden!J17,D33&gt;0),MAX(0,D33+E33-MIN(Schulden!G8,D33+E33)),0)+IF(AND(Schulden!J9&lt;Schulden!J17,H33&gt;0),MAX(0,H33+I33-MIN(Schulden!G9,H33+I33)),0)+IF(AND(Schulden!J10&lt;Schulden!J17,L33&gt;0),MAX(0,L33+M33-MIN(Schulden!G10,L33+M33)),0)+IF(AND(Schulden!J11&lt;Schulden!J17,P33&gt;0),MAX(0,P33+Q33-MIN(Schulden!G11,P33+Q33)),0)+IF(AND(Schulden!J12&lt;Schulden!J17,T33&gt;0),MAX(0,T33+U33-MIN(Schulden!G12,T33+U33)),0)+IF(AND(Schulden!J13&lt;Schulden!J17,X33&gt;0),MAX(0,X33+Y33-MIN(Schulden!G13,X33+Y33)),0)+IF(AND(Schulden!J14&lt;Schulden!J17,AB33&gt;0),MAX(0,AB33+AC33-MIN(Schulden!G14,AB33+AC33)),0)+IF(AND(Schulden!J15&lt;Schulden!J17,AF33&gt;0),MAX(0,AF33+AG33-MIN(Schulden!G15,AF33+AG33)),0)+IF(AND(Schulden!J16&lt;Schulden!J17,AJ33&gt;0),MAX(0,AJ33+AK33-MIN(Schulden!G16,AJ33+AK33)),0)+IF(AND(Schulden!J17&lt;Schulden!J17,AN33&gt;0),MAX(0,AN33+AO33-MIN(Schulden!G17,AN33+AO33)),0)+IF(AND(Schulden!J18&lt;Schulden!J17,AR33&gt;0),MAX(0,AR33+AS33-MIN(Schulden!G18,AR33+AS33)),0)+IF(AND(Schulden!J19&lt;Schulden!J17,AV33&gt;0),MAX(0,AV33+AW33-MIN(Schulden!G19,AV33+AW33)),0)+IF(AND(Schulden!J20&lt;Schulden!J17,AZ33&gt;0),MAX(0,AZ33+BA33-MIN(Schulden!G20,AZ33+BA33)),0)+IF(AND(Schulden!J21&lt;Schulden!J17,BD33&gt;0),MAX(0,BD33+BE33-MIN(Schulden!G21,BD33+BE33)),0)+IF(AND(Schulden!J22&lt;Schulden!J17,BH33&gt;0),MAX(0,BH33+BI33-MIN(Schulden!G22,BH33+BI33)),0))),MAX(0,AN33+AO33-MIN(Schulden!G17,AN33+AO33)))+SUMIFS(Sonderzahlungen!$D$8:$D$67,Sonderzahlungen!$G$8:$G$67,$B33,Sonderzahlungen!$E$8:$E$67,"Gezielte Schuld",Sonderzahlungen!$F$8:$F$67,Schulden!B17)))</f>
        <v/>
      </c>
      <c r="AQ33" s="24">
        <f>MAX(0,AN33+AO33-AP33)</f>
        <v/>
      </c>
      <c r="AR33" s="24">
        <f>AU32</f>
        <v/>
      </c>
      <c r="AS33" s="24">
        <f>IF(AR33&lt;=0,0,AR33*Schulden!F18/12)</f>
        <v/>
      </c>
      <c r="AT33" s="24">
        <f>IF(AR33&lt;=0,0,MIN(AR33+AS33,MIN(Schulden!G18,AR33+AS33)+MIN(MAX(0,Strategie!$C$9+SUMIFS(Sonderzahlungen!$D$8:$D$67,Sonderzahlungen!$G$8:$G$67,$B33,Sonderzahlungen!$E$8:$E$67,"Nach Strategie")-(IF(AND(Schulden!J8&lt;Schulden!J18,D33&gt;0),MAX(0,D33+E33-MIN(Schulden!G8,D33+E33)),0)+IF(AND(Schulden!J9&lt;Schulden!J18,H33&gt;0),MAX(0,H33+I33-MIN(Schulden!G9,H33+I33)),0)+IF(AND(Schulden!J10&lt;Schulden!J18,L33&gt;0),MAX(0,L33+M33-MIN(Schulden!G10,L33+M33)),0)+IF(AND(Schulden!J11&lt;Schulden!J18,P33&gt;0),MAX(0,P33+Q33-MIN(Schulden!G11,P33+Q33)),0)+IF(AND(Schulden!J12&lt;Schulden!J18,T33&gt;0),MAX(0,T33+U33-MIN(Schulden!G12,T33+U33)),0)+IF(AND(Schulden!J13&lt;Schulden!J18,X33&gt;0),MAX(0,X33+Y33-MIN(Schulden!G13,X33+Y33)),0)+IF(AND(Schulden!J14&lt;Schulden!J18,AB33&gt;0),MAX(0,AB33+AC33-MIN(Schulden!G14,AB33+AC33)),0)+IF(AND(Schulden!J15&lt;Schulden!J18,AF33&gt;0),MAX(0,AF33+AG33-MIN(Schulden!G15,AF33+AG33)),0)+IF(AND(Schulden!J16&lt;Schulden!J18,AJ33&gt;0),MAX(0,AJ33+AK33-MIN(Schulden!G16,AJ33+AK33)),0)+IF(AND(Schulden!J17&lt;Schulden!J18,AN33&gt;0),MAX(0,AN33+AO33-MIN(Schulden!G17,AN33+AO33)),0)+IF(AND(Schulden!J18&lt;Schulden!J18,AR33&gt;0),MAX(0,AR33+AS33-MIN(Schulden!G18,AR33+AS33)),0)+IF(AND(Schulden!J19&lt;Schulden!J18,AV33&gt;0),MAX(0,AV33+AW33-MIN(Schulden!G19,AV33+AW33)),0)+IF(AND(Schulden!J20&lt;Schulden!J18,AZ33&gt;0),MAX(0,AZ33+BA33-MIN(Schulden!G20,AZ33+BA33)),0)+IF(AND(Schulden!J21&lt;Schulden!J18,BD33&gt;0),MAX(0,BD33+BE33-MIN(Schulden!G21,BD33+BE33)),0)+IF(AND(Schulden!J22&lt;Schulden!J18,BH33&gt;0),MAX(0,BH33+BI33-MIN(Schulden!G22,BH33+BI33)),0))),MAX(0,AR33+AS33-MIN(Schulden!G18,AR33+AS33)))+SUMIFS(Sonderzahlungen!$D$8:$D$67,Sonderzahlungen!$G$8:$G$67,$B33,Sonderzahlungen!$E$8:$E$67,"Gezielte Schuld",Sonderzahlungen!$F$8:$F$67,Schulden!B18)))</f>
        <v/>
      </c>
      <c r="AU33" s="24">
        <f>MAX(0,AR33+AS33-AT33)</f>
        <v/>
      </c>
      <c r="AV33" s="24">
        <f>AY32</f>
        <v/>
      </c>
      <c r="AW33" s="24">
        <f>IF(AV33&lt;=0,0,AV33*Schulden!F19/12)</f>
        <v/>
      </c>
      <c r="AX33" s="24">
        <f>IF(AV33&lt;=0,0,MIN(AV33+AW33,MIN(Schulden!G19,AV33+AW33)+MIN(MAX(0,Strategie!$C$9+SUMIFS(Sonderzahlungen!$D$8:$D$67,Sonderzahlungen!$G$8:$G$67,$B33,Sonderzahlungen!$E$8:$E$67,"Nach Strategie")-(IF(AND(Schulden!J8&lt;Schulden!J19,D33&gt;0),MAX(0,D33+E33-MIN(Schulden!G8,D33+E33)),0)+IF(AND(Schulden!J9&lt;Schulden!J19,H33&gt;0),MAX(0,H33+I33-MIN(Schulden!G9,H33+I33)),0)+IF(AND(Schulden!J10&lt;Schulden!J19,L33&gt;0),MAX(0,L33+M33-MIN(Schulden!G10,L33+M33)),0)+IF(AND(Schulden!J11&lt;Schulden!J19,P33&gt;0),MAX(0,P33+Q33-MIN(Schulden!G11,P33+Q33)),0)+IF(AND(Schulden!J12&lt;Schulden!J19,T33&gt;0),MAX(0,T33+U33-MIN(Schulden!G12,T33+U33)),0)+IF(AND(Schulden!J13&lt;Schulden!J19,X33&gt;0),MAX(0,X33+Y33-MIN(Schulden!G13,X33+Y33)),0)+IF(AND(Schulden!J14&lt;Schulden!J19,AB33&gt;0),MAX(0,AB33+AC33-MIN(Schulden!G14,AB33+AC33)),0)+IF(AND(Schulden!J15&lt;Schulden!J19,AF33&gt;0),MAX(0,AF33+AG33-MIN(Schulden!G15,AF33+AG33)),0)+IF(AND(Schulden!J16&lt;Schulden!J19,AJ33&gt;0),MAX(0,AJ33+AK33-MIN(Schulden!G16,AJ33+AK33)),0)+IF(AND(Schulden!J17&lt;Schulden!J19,AN33&gt;0),MAX(0,AN33+AO33-MIN(Schulden!G17,AN33+AO33)),0)+IF(AND(Schulden!J18&lt;Schulden!J19,AR33&gt;0),MAX(0,AR33+AS33-MIN(Schulden!G18,AR33+AS33)),0)+IF(AND(Schulden!J19&lt;Schulden!J19,AV33&gt;0),MAX(0,AV33+AW33-MIN(Schulden!G19,AV33+AW33)),0)+IF(AND(Schulden!J20&lt;Schulden!J19,AZ33&gt;0),MAX(0,AZ33+BA33-MIN(Schulden!G20,AZ33+BA33)),0)+IF(AND(Schulden!J21&lt;Schulden!J19,BD33&gt;0),MAX(0,BD33+BE33-MIN(Schulden!G21,BD33+BE33)),0)+IF(AND(Schulden!J22&lt;Schulden!J19,BH33&gt;0),MAX(0,BH33+BI33-MIN(Schulden!G22,BH33+BI33)),0))),MAX(0,AV33+AW33-MIN(Schulden!G19,AV33+AW33)))+SUMIFS(Sonderzahlungen!$D$8:$D$67,Sonderzahlungen!$G$8:$G$67,$B33,Sonderzahlungen!$E$8:$E$67,"Gezielte Schuld",Sonderzahlungen!$F$8:$F$67,Schulden!B19)))</f>
        <v/>
      </c>
      <c r="AY33" s="24">
        <f>MAX(0,AV33+AW33-AX33)</f>
        <v/>
      </c>
      <c r="AZ33" s="24">
        <f>BC32</f>
        <v/>
      </c>
      <c r="BA33" s="24">
        <f>IF(AZ33&lt;=0,0,AZ33*Schulden!F20/12)</f>
        <v/>
      </c>
      <c r="BB33" s="24">
        <f>IF(AZ33&lt;=0,0,MIN(AZ33+BA33,MIN(Schulden!G20,AZ33+BA33)+MIN(MAX(0,Strategie!$C$9+SUMIFS(Sonderzahlungen!$D$8:$D$67,Sonderzahlungen!$G$8:$G$67,$B33,Sonderzahlungen!$E$8:$E$67,"Nach Strategie")-(IF(AND(Schulden!J8&lt;Schulden!J20,D33&gt;0),MAX(0,D33+E33-MIN(Schulden!G8,D33+E33)),0)+IF(AND(Schulden!J9&lt;Schulden!J20,H33&gt;0),MAX(0,H33+I33-MIN(Schulden!G9,H33+I33)),0)+IF(AND(Schulden!J10&lt;Schulden!J20,L33&gt;0),MAX(0,L33+M33-MIN(Schulden!G10,L33+M33)),0)+IF(AND(Schulden!J11&lt;Schulden!J20,P33&gt;0),MAX(0,P33+Q33-MIN(Schulden!G11,P33+Q33)),0)+IF(AND(Schulden!J12&lt;Schulden!J20,T33&gt;0),MAX(0,T33+U33-MIN(Schulden!G12,T33+U33)),0)+IF(AND(Schulden!J13&lt;Schulden!J20,X33&gt;0),MAX(0,X33+Y33-MIN(Schulden!G13,X33+Y33)),0)+IF(AND(Schulden!J14&lt;Schulden!J20,AB33&gt;0),MAX(0,AB33+AC33-MIN(Schulden!G14,AB33+AC33)),0)+IF(AND(Schulden!J15&lt;Schulden!J20,AF33&gt;0),MAX(0,AF33+AG33-MIN(Schulden!G15,AF33+AG33)),0)+IF(AND(Schulden!J16&lt;Schulden!J20,AJ33&gt;0),MAX(0,AJ33+AK33-MIN(Schulden!G16,AJ33+AK33)),0)+IF(AND(Schulden!J17&lt;Schulden!J20,AN33&gt;0),MAX(0,AN33+AO33-MIN(Schulden!G17,AN33+AO33)),0)+IF(AND(Schulden!J18&lt;Schulden!J20,AR33&gt;0),MAX(0,AR33+AS33-MIN(Schulden!G18,AR33+AS33)),0)+IF(AND(Schulden!J19&lt;Schulden!J20,AV33&gt;0),MAX(0,AV33+AW33-MIN(Schulden!G19,AV33+AW33)),0)+IF(AND(Schulden!J20&lt;Schulden!J20,AZ33&gt;0),MAX(0,AZ33+BA33-MIN(Schulden!G20,AZ33+BA33)),0)+IF(AND(Schulden!J21&lt;Schulden!J20,BD33&gt;0),MAX(0,BD33+BE33-MIN(Schulden!G21,BD33+BE33)),0)+IF(AND(Schulden!J22&lt;Schulden!J20,BH33&gt;0),MAX(0,BH33+BI33-MIN(Schulden!G22,BH33+BI33)),0))),MAX(0,AZ33+BA33-MIN(Schulden!G20,AZ33+BA33)))+SUMIFS(Sonderzahlungen!$D$8:$D$67,Sonderzahlungen!$G$8:$G$67,$B33,Sonderzahlungen!$E$8:$E$67,"Gezielte Schuld",Sonderzahlungen!$F$8:$F$67,Schulden!B20)))</f>
        <v/>
      </c>
      <c r="BC33" s="24">
        <f>MAX(0,AZ33+BA33-BB33)</f>
        <v/>
      </c>
      <c r="BD33" s="24">
        <f>BG32</f>
        <v/>
      </c>
      <c r="BE33" s="24">
        <f>IF(BD33&lt;=0,0,BD33*Schulden!F21/12)</f>
        <v/>
      </c>
      <c r="BF33" s="24">
        <f>IF(BD33&lt;=0,0,MIN(BD33+BE33,MIN(Schulden!G21,BD33+BE33)+MIN(MAX(0,Strategie!$C$9+SUMIFS(Sonderzahlungen!$D$8:$D$67,Sonderzahlungen!$G$8:$G$67,$B33,Sonderzahlungen!$E$8:$E$67,"Nach Strategie")-(IF(AND(Schulden!J8&lt;Schulden!J21,D33&gt;0),MAX(0,D33+E33-MIN(Schulden!G8,D33+E33)),0)+IF(AND(Schulden!J9&lt;Schulden!J21,H33&gt;0),MAX(0,H33+I33-MIN(Schulden!G9,H33+I33)),0)+IF(AND(Schulden!J10&lt;Schulden!J21,L33&gt;0),MAX(0,L33+M33-MIN(Schulden!G10,L33+M33)),0)+IF(AND(Schulden!J11&lt;Schulden!J21,P33&gt;0),MAX(0,P33+Q33-MIN(Schulden!G11,P33+Q33)),0)+IF(AND(Schulden!J12&lt;Schulden!J21,T33&gt;0),MAX(0,T33+U33-MIN(Schulden!G12,T33+U33)),0)+IF(AND(Schulden!J13&lt;Schulden!J21,X33&gt;0),MAX(0,X33+Y33-MIN(Schulden!G13,X33+Y33)),0)+IF(AND(Schulden!J14&lt;Schulden!J21,AB33&gt;0),MAX(0,AB33+AC33-MIN(Schulden!G14,AB33+AC33)),0)+IF(AND(Schulden!J15&lt;Schulden!J21,AF33&gt;0),MAX(0,AF33+AG33-MIN(Schulden!G15,AF33+AG33)),0)+IF(AND(Schulden!J16&lt;Schulden!J21,AJ33&gt;0),MAX(0,AJ33+AK33-MIN(Schulden!G16,AJ33+AK33)),0)+IF(AND(Schulden!J17&lt;Schulden!J21,AN33&gt;0),MAX(0,AN33+AO33-MIN(Schulden!G17,AN33+AO33)),0)+IF(AND(Schulden!J18&lt;Schulden!J21,AR33&gt;0),MAX(0,AR33+AS33-MIN(Schulden!G18,AR33+AS33)),0)+IF(AND(Schulden!J19&lt;Schulden!J21,AV33&gt;0),MAX(0,AV33+AW33-MIN(Schulden!G19,AV33+AW33)),0)+IF(AND(Schulden!J20&lt;Schulden!J21,AZ33&gt;0),MAX(0,AZ33+BA33-MIN(Schulden!G20,AZ33+BA33)),0)+IF(AND(Schulden!J21&lt;Schulden!J21,BD33&gt;0),MAX(0,BD33+BE33-MIN(Schulden!G21,BD33+BE33)),0)+IF(AND(Schulden!J22&lt;Schulden!J21,BH33&gt;0),MAX(0,BH33+BI33-MIN(Schulden!G22,BH33+BI33)),0))),MAX(0,BD33+BE33-MIN(Schulden!G21,BD33+BE33)))+SUMIFS(Sonderzahlungen!$D$8:$D$67,Sonderzahlungen!$G$8:$G$67,$B33,Sonderzahlungen!$E$8:$E$67,"Gezielte Schuld",Sonderzahlungen!$F$8:$F$67,Schulden!B21)))</f>
        <v/>
      </c>
      <c r="BG33" s="24">
        <f>MAX(0,BD33+BE33-BF33)</f>
        <v/>
      </c>
      <c r="BH33" s="24">
        <f>BK32</f>
        <v/>
      </c>
      <c r="BI33" s="24">
        <f>IF(BH33&lt;=0,0,BH33*Schulden!F22/12)</f>
        <v/>
      </c>
      <c r="BJ33" s="24">
        <f>IF(BH33&lt;=0,0,MIN(BH33+BI33,MIN(Schulden!G22,BH33+BI33)+MIN(MAX(0,Strategie!$C$9+SUMIFS(Sonderzahlungen!$D$8:$D$67,Sonderzahlungen!$G$8:$G$67,$B33,Sonderzahlungen!$E$8:$E$67,"Nach Strategie")-(IF(AND(Schulden!J8&lt;Schulden!J22,D33&gt;0),MAX(0,D33+E33-MIN(Schulden!G8,D33+E33)),0)+IF(AND(Schulden!J9&lt;Schulden!J22,H33&gt;0),MAX(0,H33+I33-MIN(Schulden!G9,H33+I33)),0)+IF(AND(Schulden!J10&lt;Schulden!J22,L33&gt;0),MAX(0,L33+M33-MIN(Schulden!G10,L33+M33)),0)+IF(AND(Schulden!J11&lt;Schulden!J22,P33&gt;0),MAX(0,P33+Q33-MIN(Schulden!G11,P33+Q33)),0)+IF(AND(Schulden!J12&lt;Schulden!J22,T33&gt;0),MAX(0,T33+U33-MIN(Schulden!G12,T33+U33)),0)+IF(AND(Schulden!J13&lt;Schulden!J22,X33&gt;0),MAX(0,X33+Y33-MIN(Schulden!G13,X33+Y33)),0)+IF(AND(Schulden!J14&lt;Schulden!J22,AB33&gt;0),MAX(0,AB33+AC33-MIN(Schulden!G14,AB33+AC33)),0)+IF(AND(Schulden!J15&lt;Schulden!J22,AF33&gt;0),MAX(0,AF33+AG33-MIN(Schulden!G15,AF33+AG33)),0)+IF(AND(Schulden!J16&lt;Schulden!J22,AJ33&gt;0),MAX(0,AJ33+AK33-MIN(Schulden!G16,AJ33+AK33)),0)+IF(AND(Schulden!J17&lt;Schulden!J22,AN33&gt;0),MAX(0,AN33+AO33-MIN(Schulden!G17,AN33+AO33)),0)+IF(AND(Schulden!J18&lt;Schulden!J22,AR33&gt;0),MAX(0,AR33+AS33-MIN(Schulden!G18,AR33+AS33)),0)+IF(AND(Schulden!J19&lt;Schulden!J22,AV33&gt;0),MAX(0,AV33+AW33-MIN(Schulden!G19,AV33+AW33)),0)+IF(AND(Schulden!J20&lt;Schulden!J22,AZ33&gt;0),MAX(0,AZ33+BA33-MIN(Schulden!G20,AZ33+BA33)),0)+IF(AND(Schulden!J21&lt;Schulden!J22,BD33&gt;0),MAX(0,BD33+BE33-MIN(Schulden!G21,BD33+BE33)),0)+IF(AND(Schulden!J22&lt;Schulden!J22,BH33&gt;0),MAX(0,BH33+BI33-MIN(Schulden!G22,BH33+BI33)),0))),MAX(0,BH33+BI33-MIN(Schulden!G22,BH33+BI33)))+SUMIFS(Sonderzahlungen!$D$8:$D$67,Sonderzahlungen!$G$8:$G$67,$B33,Sonderzahlungen!$E$8:$E$67,"Gezielte Schuld",Sonderzahlungen!$F$8:$F$67,Schulden!B22)))</f>
        <v/>
      </c>
      <c r="BK33" s="24">
        <f>MAX(0,BH33+BI33-BJ33)</f>
        <v/>
      </c>
    </row>
    <row r="34">
      <c r="B34" s="23">
        <f>EDATE(B33,1)</f>
        <v/>
      </c>
      <c r="C34" s="24">
        <f>SUMIFS(Sonderzahlungen!$D$8:$D$67,Sonderzahlungen!$G$8:$G$67,B34)</f>
        <v/>
      </c>
      <c r="D34" s="24">
        <f>G33</f>
        <v/>
      </c>
      <c r="E34" s="24">
        <f>IF(D34&lt;=0,0,D34*Schulden!F8/12)</f>
        <v/>
      </c>
      <c r="F34" s="24">
        <f>IF(D34&lt;=0,0,MIN(D34+E34,MIN(Schulden!G8,D34+E34)+MIN(MAX(0,Strategie!$C$9+SUMIFS(Sonderzahlungen!$D$8:$D$67,Sonderzahlungen!$G$8:$G$67,$B34,Sonderzahlungen!$E$8:$E$67,"Nach Strategie")-(IF(AND(Schulden!J8&lt;Schulden!J8,D34&gt;0),MAX(0,D34+E34-MIN(Schulden!G8,D34+E34)),0)+IF(AND(Schulden!J9&lt;Schulden!J8,H34&gt;0),MAX(0,H34+I34-MIN(Schulden!G9,H34+I34)),0)+IF(AND(Schulden!J10&lt;Schulden!J8,L34&gt;0),MAX(0,L34+M34-MIN(Schulden!G10,L34+M34)),0)+IF(AND(Schulden!J11&lt;Schulden!J8,P34&gt;0),MAX(0,P34+Q34-MIN(Schulden!G11,P34+Q34)),0)+IF(AND(Schulden!J12&lt;Schulden!J8,T34&gt;0),MAX(0,T34+U34-MIN(Schulden!G12,T34+U34)),0)+IF(AND(Schulden!J13&lt;Schulden!J8,X34&gt;0),MAX(0,X34+Y34-MIN(Schulden!G13,X34+Y34)),0)+IF(AND(Schulden!J14&lt;Schulden!J8,AB34&gt;0),MAX(0,AB34+AC34-MIN(Schulden!G14,AB34+AC34)),0)+IF(AND(Schulden!J15&lt;Schulden!J8,AF34&gt;0),MAX(0,AF34+AG34-MIN(Schulden!G15,AF34+AG34)),0)+IF(AND(Schulden!J16&lt;Schulden!J8,AJ34&gt;0),MAX(0,AJ34+AK34-MIN(Schulden!G16,AJ34+AK34)),0)+IF(AND(Schulden!J17&lt;Schulden!J8,AN34&gt;0),MAX(0,AN34+AO34-MIN(Schulden!G17,AN34+AO34)),0)+IF(AND(Schulden!J18&lt;Schulden!J8,AR34&gt;0),MAX(0,AR34+AS34-MIN(Schulden!G18,AR34+AS34)),0)+IF(AND(Schulden!J19&lt;Schulden!J8,AV34&gt;0),MAX(0,AV34+AW34-MIN(Schulden!G19,AV34+AW34)),0)+IF(AND(Schulden!J20&lt;Schulden!J8,AZ34&gt;0),MAX(0,AZ34+BA34-MIN(Schulden!G20,AZ34+BA34)),0)+IF(AND(Schulden!J21&lt;Schulden!J8,BD34&gt;0),MAX(0,BD34+BE34-MIN(Schulden!G21,BD34+BE34)),0)+IF(AND(Schulden!J22&lt;Schulden!J8,BH34&gt;0),MAX(0,BH34+BI34-MIN(Schulden!G22,BH34+BI34)),0))),MAX(0,D34+E34-MIN(Schulden!G8,D34+E34)))+SUMIFS(Sonderzahlungen!$D$8:$D$67,Sonderzahlungen!$G$8:$G$67,$B34,Sonderzahlungen!$E$8:$E$67,"Gezielte Schuld",Sonderzahlungen!$F$8:$F$67,Schulden!B8)))</f>
        <v/>
      </c>
      <c r="G34" s="24">
        <f>MAX(0,D34+E34-F34)</f>
        <v/>
      </c>
      <c r="H34" s="24">
        <f>K33</f>
        <v/>
      </c>
      <c r="I34" s="24">
        <f>IF(H34&lt;=0,0,H34*Schulden!F9/12)</f>
        <v/>
      </c>
      <c r="J34" s="24">
        <f>IF(H34&lt;=0,0,MIN(H34+I34,MIN(Schulden!G9,H34+I34)+MIN(MAX(0,Strategie!$C$9+SUMIFS(Sonderzahlungen!$D$8:$D$67,Sonderzahlungen!$G$8:$G$67,$B34,Sonderzahlungen!$E$8:$E$67,"Nach Strategie")-(IF(AND(Schulden!J8&lt;Schulden!J9,D34&gt;0),MAX(0,D34+E34-MIN(Schulden!G8,D34+E34)),0)+IF(AND(Schulden!J9&lt;Schulden!J9,H34&gt;0),MAX(0,H34+I34-MIN(Schulden!G9,H34+I34)),0)+IF(AND(Schulden!J10&lt;Schulden!J9,L34&gt;0),MAX(0,L34+M34-MIN(Schulden!G10,L34+M34)),0)+IF(AND(Schulden!J11&lt;Schulden!J9,P34&gt;0),MAX(0,P34+Q34-MIN(Schulden!G11,P34+Q34)),0)+IF(AND(Schulden!J12&lt;Schulden!J9,T34&gt;0),MAX(0,T34+U34-MIN(Schulden!G12,T34+U34)),0)+IF(AND(Schulden!J13&lt;Schulden!J9,X34&gt;0),MAX(0,X34+Y34-MIN(Schulden!G13,X34+Y34)),0)+IF(AND(Schulden!J14&lt;Schulden!J9,AB34&gt;0),MAX(0,AB34+AC34-MIN(Schulden!G14,AB34+AC34)),0)+IF(AND(Schulden!J15&lt;Schulden!J9,AF34&gt;0),MAX(0,AF34+AG34-MIN(Schulden!G15,AF34+AG34)),0)+IF(AND(Schulden!J16&lt;Schulden!J9,AJ34&gt;0),MAX(0,AJ34+AK34-MIN(Schulden!G16,AJ34+AK34)),0)+IF(AND(Schulden!J17&lt;Schulden!J9,AN34&gt;0),MAX(0,AN34+AO34-MIN(Schulden!G17,AN34+AO34)),0)+IF(AND(Schulden!J18&lt;Schulden!J9,AR34&gt;0),MAX(0,AR34+AS34-MIN(Schulden!G18,AR34+AS34)),0)+IF(AND(Schulden!J19&lt;Schulden!J9,AV34&gt;0),MAX(0,AV34+AW34-MIN(Schulden!G19,AV34+AW34)),0)+IF(AND(Schulden!J20&lt;Schulden!J9,AZ34&gt;0),MAX(0,AZ34+BA34-MIN(Schulden!G20,AZ34+BA34)),0)+IF(AND(Schulden!J21&lt;Schulden!J9,BD34&gt;0),MAX(0,BD34+BE34-MIN(Schulden!G21,BD34+BE34)),0)+IF(AND(Schulden!J22&lt;Schulden!J9,BH34&gt;0),MAX(0,BH34+BI34-MIN(Schulden!G22,BH34+BI34)),0))),MAX(0,H34+I34-MIN(Schulden!G9,H34+I34)))+SUMIFS(Sonderzahlungen!$D$8:$D$67,Sonderzahlungen!$G$8:$G$67,$B34,Sonderzahlungen!$E$8:$E$67,"Gezielte Schuld",Sonderzahlungen!$F$8:$F$67,Schulden!B9)))</f>
        <v/>
      </c>
      <c r="K34" s="24">
        <f>MAX(0,H34+I34-J34)</f>
        <v/>
      </c>
      <c r="L34" s="24">
        <f>O33</f>
        <v/>
      </c>
      <c r="M34" s="24">
        <f>IF(L34&lt;=0,0,L34*Schulden!F10/12)</f>
        <v/>
      </c>
      <c r="N34" s="24">
        <f>IF(L34&lt;=0,0,MIN(L34+M34,MIN(Schulden!G10,L34+M34)+MIN(MAX(0,Strategie!$C$9+SUMIFS(Sonderzahlungen!$D$8:$D$67,Sonderzahlungen!$G$8:$G$67,$B34,Sonderzahlungen!$E$8:$E$67,"Nach Strategie")-(IF(AND(Schulden!J8&lt;Schulden!J10,D34&gt;0),MAX(0,D34+E34-MIN(Schulden!G8,D34+E34)),0)+IF(AND(Schulden!J9&lt;Schulden!J10,H34&gt;0),MAX(0,H34+I34-MIN(Schulden!G9,H34+I34)),0)+IF(AND(Schulden!J10&lt;Schulden!J10,L34&gt;0),MAX(0,L34+M34-MIN(Schulden!G10,L34+M34)),0)+IF(AND(Schulden!J11&lt;Schulden!J10,P34&gt;0),MAX(0,P34+Q34-MIN(Schulden!G11,P34+Q34)),0)+IF(AND(Schulden!J12&lt;Schulden!J10,T34&gt;0),MAX(0,T34+U34-MIN(Schulden!G12,T34+U34)),0)+IF(AND(Schulden!J13&lt;Schulden!J10,X34&gt;0),MAX(0,X34+Y34-MIN(Schulden!G13,X34+Y34)),0)+IF(AND(Schulden!J14&lt;Schulden!J10,AB34&gt;0),MAX(0,AB34+AC34-MIN(Schulden!G14,AB34+AC34)),0)+IF(AND(Schulden!J15&lt;Schulden!J10,AF34&gt;0),MAX(0,AF34+AG34-MIN(Schulden!G15,AF34+AG34)),0)+IF(AND(Schulden!J16&lt;Schulden!J10,AJ34&gt;0),MAX(0,AJ34+AK34-MIN(Schulden!G16,AJ34+AK34)),0)+IF(AND(Schulden!J17&lt;Schulden!J10,AN34&gt;0),MAX(0,AN34+AO34-MIN(Schulden!G17,AN34+AO34)),0)+IF(AND(Schulden!J18&lt;Schulden!J10,AR34&gt;0),MAX(0,AR34+AS34-MIN(Schulden!G18,AR34+AS34)),0)+IF(AND(Schulden!J19&lt;Schulden!J10,AV34&gt;0),MAX(0,AV34+AW34-MIN(Schulden!G19,AV34+AW34)),0)+IF(AND(Schulden!J20&lt;Schulden!J10,AZ34&gt;0),MAX(0,AZ34+BA34-MIN(Schulden!G20,AZ34+BA34)),0)+IF(AND(Schulden!J21&lt;Schulden!J10,BD34&gt;0),MAX(0,BD34+BE34-MIN(Schulden!G21,BD34+BE34)),0)+IF(AND(Schulden!J22&lt;Schulden!J10,BH34&gt;0),MAX(0,BH34+BI34-MIN(Schulden!G22,BH34+BI34)),0))),MAX(0,L34+M34-MIN(Schulden!G10,L34+M34)))+SUMIFS(Sonderzahlungen!$D$8:$D$67,Sonderzahlungen!$G$8:$G$67,$B34,Sonderzahlungen!$E$8:$E$67,"Gezielte Schuld",Sonderzahlungen!$F$8:$F$67,Schulden!B10)))</f>
        <v/>
      </c>
      <c r="O34" s="24">
        <f>MAX(0,L34+M34-N34)</f>
        <v/>
      </c>
      <c r="P34" s="24">
        <f>S33</f>
        <v/>
      </c>
      <c r="Q34" s="24">
        <f>IF(P34&lt;=0,0,P34*Schulden!F11/12)</f>
        <v/>
      </c>
      <c r="R34" s="24">
        <f>IF(P34&lt;=0,0,MIN(P34+Q34,MIN(Schulden!G11,P34+Q34)+MIN(MAX(0,Strategie!$C$9+SUMIFS(Sonderzahlungen!$D$8:$D$67,Sonderzahlungen!$G$8:$G$67,$B34,Sonderzahlungen!$E$8:$E$67,"Nach Strategie")-(IF(AND(Schulden!J8&lt;Schulden!J11,D34&gt;0),MAX(0,D34+E34-MIN(Schulden!G8,D34+E34)),0)+IF(AND(Schulden!J9&lt;Schulden!J11,H34&gt;0),MAX(0,H34+I34-MIN(Schulden!G9,H34+I34)),0)+IF(AND(Schulden!J10&lt;Schulden!J11,L34&gt;0),MAX(0,L34+M34-MIN(Schulden!G10,L34+M34)),0)+IF(AND(Schulden!J11&lt;Schulden!J11,P34&gt;0),MAX(0,P34+Q34-MIN(Schulden!G11,P34+Q34)),0)+IF(AND(Schulden!J12&lt;Schulden!J11,T34&gt;0),MAX(0,T34+U34-MIN(Schulden!G12,T34+U34)),0)+IF(AND(Schulden!J13&lt;Schulden!J11,X34&gt;0),MAX(0,X34+Y34-MIN(Schulden!G13,X34+Y34)),0)+IF(AND(Schulden!J14&lt;Schulden!J11,AB34&gt;0),MAX(0,AB34+AC34-MIN(Schulden!G14,AB34+AC34)),0)+IF(AND(Schulden!J15&lt;Schulden!J11,AF34&gt;0),MAX(0,AF34+AG34-MIN(Schulden!G15,AF34+AG34)),0)+IF(AND(Schulden!J16&lt;Schulden!J11,AJ34&gt;0),MAX(0,AJ34+AK34-MIN(Schulden!G16,AJ34+AK34)),0)+IF(AND(Schulden!J17&lt;Schulden!J11,AN34&gt;0),MAX(0,AN34+AO34-MIN(Schulden!G17,AN34+AO34)),0)+IF(AND(Schulden!J18&lt;Schulden!J11,AR34&gt;0),MAX(0,AR34+AS34-MIN(Schulden!G18,AR34+AS34)),0)+IF(AND(Schulden!J19&lt;Schulden!J11,AV34&gt;0),MAX(0,AV34+AW34-MIN(Schulden!G19,AV34+AW34)),0)+IF(AND(Schulden!J20&lt;Schulden!J11,AZ34&gt;0),MAX(0,AZ34+BA34-MIN(Schulden!G20,AZ34+BA34)),0)+IF(AND(Schulden!J21&lt;Schulden!J11,BD34&gt;0),MAX(0,BD34+BE34-MIN(Schulden!G21,BD34+BE34)),0)+IF(AND(Schulden!J22&lt;Schulden!J11,BH34&gt;0),MAX(0,BH34+BI34-MIN(Schulden!G22,BH34+BI34)),0))),MAX(0,P34+Q34-MIN(Schulden!G11,P34+Q34)))+SUMIFS(Sonderzahlungen!$D$8:$D$67,Sonderzahlungen!$G$8:$G$67,$B34,Sonderzahlungen!$E$8:$E$67,"Gezielte Schuld",Sonderzahlungen!$F$8:$F$67,Schulden!B11)))</f>
        <v/>
      </c>
      <c r="S34" s="24">
        <f>MAX(0,P34+Q34-R34)</f>
        <v/>
      </c>
      <c r="T34" s="24">
        <f>W33</f>
        <v/>
      </c>
      <c r="U34" s="24">
        <f>IF(T34&lt;=0,0,T34*Schulden!F12/12)</f>
        <v/>
      </c>
      <c r="V34" s="24">
        <f>IF(T34&lt;=0,0,MIN(T34+U34,MIN(Schulden!G12,T34+U34)+MIN(MAX(0,Strategie!$C$9+SUMIFS(Sonderzahlungen!$D$8:$D$67,Sonderzahlungen!$G$8:$G$67,$B34,Sonderzahlungen!$E$8:$E$67,"Nach Strategie")-(IF(AND(Schulden!J8&lt;Schulden!J12,D34&gt;0),MAX(0,D34+E34-MIN(Schulden!G8,D34+E34)),0)+IF(AND(Schulden!J9&lt;Schulden!J12,H34&gt;0),MAX(0,H34+I34-MIN(Schulden!G9,H34+I34)),0)+IF(AND(Schulden!J10&lt;Schulden!J12,L34&gt;0),MAX(0,L34+M34-MIN(Schulden!G10,L34+M34)),0)+IF(AND(Schulden!J11&lt;Schulden!J12,P34&gt;0),MAX(0,P34+Q34-MIN(Schulden!G11,P34+Q34)),0)+IF(AND(Schulden!J12&lt;Schulden!J12,T34&gt;0),MAX(0,T34+U34-MIN(Schulden!G12,T34+U34)),0)+IF(AND(Schulden!J13&lt;Schulden!J12,X34&gt;0),MAX(0,X34+Y34-MIN(Schulden!G13,X34+Y34)),0)+IF(AND(Schulden!J14&lt;Schulden!J12,AB34&gt;0),MAX(0,AB34+AC34-MIN(Schulden!G14,AB34+AC34)),0)+IF(AND(Schulden!J15&lt;Schulden!J12,AF34&gt;0),MAX(0,AF34+AG34-MIN(Schulden!G15,AF34+AG34)),0)+IF(AND(Schulden!J16&lt;Schulden!J12,AJ34&gt;0),MAX(0,AJ34+AK34-MIN(Schulden!G16,AJ34+AK34)),0)+IF(AND(Schulden!J17&lt;Schulden!J12,AN34&gt;0),MAX(0,AN34+AO34-MIN(Schulden!G17,AN34+AO34)),0)+IF(AND(Schulden!J18&lt;Schulden!J12,AR34&gt;0),MAX(0,AR34+AS34-MIN(Schulden!G18,AR34+AS34)),0)+IF(AND(Schulden!J19&lt;Schulden!J12,AV34&gt;0),MAX(0,AV34+AW34-MIN(Schulden!G19,AV34+AW34)),0)+IF(AND(Schulden!J20&lt;Schulden!J12,AZ34&gt;0),MAX(0,AZ34+BA34-MIN(Schulden!G20,AZ34+BA34)),0)+IF(AND(Schulden!J21&lt;Schulden!J12,BD34&gt;0),MAX(0,BD34+BE34-MIN(Schulden!G21,BD34+BE34)),0)+IF(AND(Schulden!J22&lt;Schulden!J12,BH34&gt;0),MAX(0,BH34+BI34-MIN(Schulden!G22,BH34+BI34)),0))),MAX(0,T34+U34-MIN(Schulden!G12,T34+U34)))+SUMIFS(Sonderzahlungen!$D$8:$D$67,Sonderzahlungen!$G$8:$G$67,$B34,Sonderzahlungen!$E$8:$E$67,"Gezielte Schuld",Sonderzahlungen!$F$8:$F$67,Schulden!B12)))</f>
        <v/>
      </c>
      <c r="W34" s="24">
        <f>MAX(0,T34+U34-V34)</f>
        <v/>
      </c>
      <c r="X34" s="24">
        <f>AA33</f>
        <v/>
      </c>
      <c r="Y34" s="24">
        <f>IF(X34&lt;=0,0,X34*Schulden!F13/12)</f>
        <v/>
      </c>
      <c r="Z34" s="24">
        <f>IF(X34&lt;=0,0,MIN(X34+Y34,MIN(Schulden!G13,X34+Y34)+MIN(MAX(0,Strategie!$C$9+SUMIFS(Sonderzahlungen!$D$8:$D$67,Sonderzahlungen!$G$8:$G$67,$B34,Sonderzahlungen!$E$8:$E$67,"Nach Strategie")-(IF(AND(Schulden!J8&lt;Schulden!J13,D34&gt;0),MAX(0,D34+E34-MIN(Schulden!G8,D34+E34)),0)+IF(AND(Schulden!J9&lt;Schulden!J13,H34&gt;0),MAX(0,H34+I34-MIN(Schulden!G9,H34+I34)),0)+IF(AND(Schulden!J10&lt;Schulden!J13,L34&gt;0),MAX(0,L34+M34-MIN(Schulden!G10,L34+M34)),0)+IF(AND(Schulden!J11&lt;Schulden!J13,P34&gt;0),MAX(0,P34+Q34-MIN(Schulden!G11,P34+Q34)),0)+IF(AND(Schulden!J12&lt;Schulden!J13,T34&gt;0),MAX(0,T34+U34-MIN(Schulden!G12,T34+U34)),0)+IF(AND(Schulden!J13&lt;Schulden!J13,X34&gt;0),MAX(0,X34+Y34-MIN(Schulden!G13,X34+Y34)),0)+IF(AND(Schulden!J14&lt;Schulden!J13,AB34&gt;0),MAX(0,AB34+AC34-MIN(Schulden!G14,AB34+AC34)),0)+IF(AND(Schulden!J15&lt;Schulden!J13,AF34&gt;0),MAX(0,AF34+AG34-MIN(Schulden!G15,AF34+AG34)),0)+IF(AND(Schulden!J16&lt;Schulden!J13,AJ34&gt;0),MAX(0,AJ34+AK34-MIN(Schulden!G16,AJ34+AK34)),0)+IF(AND(Schulden!J17&lt;Schulden!J13,AN34&gt;0),MAX(0,AN34+AO34-MIN(Schulden!G17,AN34+AO34)),0)+IF(AND(Schulden!J18&lt;Schulden!J13,AR34&gt;0),MAX(0,AR34+AS34-MIN(Schulden!G18,AR34+AS34)),0)+IF(AND(Schulden!J19&lt;Schulden!J13,AV34&gt;0),MAX(0,AV34+AW34-MIN(Schulden!G19,AV34+AW34)),0)+IF(AND(Schulden!J20&lt;Schulden!J13,AZ34&gt;0),MAX(0,AZ34+BA34-MIN(Schulden!G20,AZ34+BA34)),0)+IF(AND(Schulden!J21&lt;Schulden!J13,BD34&gt;0),MAX(0,BD34+BE34-MIN(Schulden!G21,BD34+BE34)),0)+IF(AND(Schulden!J22&lt;Schulden!J13,BH34&gt;0),MAX(0,BH34+BI34-MIN(Schulden!G22,BH34+BI34)),0))),MAX(0,X34+Y34-MIN(Schulden!G13,X34+Y34)))+SUMIFS(Sonderzahlungen!$D$8:$D$67,Sonderzahlungen!$G$8:$G$67,$B34,Sonderzahlungen!$E$8:$E$67,"Gezielte Schuld",Sonderzahlungen!$F$8:$F$67,Schulden!B13)))</f>
        <v/>
      </c>
      <c r="AA34" s="24">
        <f>MAX(0,X34+Y34-Z34)</f>
        <v/>
      </c>
      <c r="AB34" s="24">
        <f>AE33</f>
        <v/>
      </c>
      <c r="AC34" s="24">
        <f>IF(AB34&lt;=0,0,AB34*Schulden!F14/12)</f>
        <v/>
      </c>
      <c r="AD34" s="24">
        <f>IF(AB34&lt;=0,0,MIN(AB34+AC34,MIN(Schulden!G14,AB34+AC34)+MIN(MAX(0,Strategie!$C$9+SUMIFS(Sonderzahlungen!$D$8:$D$67,Sonderzahlungen!$G$8:$G$67,$B34,Sonderzahlungen!$E$8:$E$67,"Nach Strategie")-(IF(AND(Schulden!J8&lt;Schulden!J14,D34&gt;0),MAX(0,D34+E34-MIN(Schulden!G8,D34+E34)),0)+IF(AND(Schulden!J9&lt;Schulden!J14,H34&gt;0),MAX(0,H34+I34-MIN(Schulden!G9,H34+I34)),0)+IF(AND(Schulden!J10&lt;Schulden!J14,L34&gt;0),MAX(0,L34+M34-MIN(Schulden!G10,L34+M34)),0)+IF(AND(Schulden!J11&lt;Schulden!J14,P34&gt;0),MAX(0,P34+Q34-MIN(Schulden!G11,P34+Q34)),0)+IF(AND(Schulden!J12&lt;Schulden!J14,T34&gt;0),MAX(0,T34+U34-MIN(Schulden!G12,T34+U34)),0)+IF(AND(Schulden!J13&lt;Schulden!J14,X34&gt;0),MAX(0,X34+Y34-MIN(Schulden!G13,X34+Y34)),0)+IF(AND(Schulden!J14&lt;Schulden!J14,AB34&gt;0),MAX(0,AB34+AC34-MIN(Schulden!G14,AB34+AC34)),0)+IF(AND(Schulden!J15&lt;Schulden!J14,AF34&gt;0),MAX(0,AF34+AG34-MIN(Schulden!G15,AF34+AG34)),0)+IF(AND(Schulden!J16&lt;Schulden!J14,AJ34&gt;0),MAX(0,AJ34+AK34-MIN(Schulden!G16,AJ34+AK34)),0)+IF(AND(Schulden!J17&lt;Schulden!J14,AN34&gt;0),MAX(0,AN34+AO34-MIN(Schulden!G17,AN34+AO34)),0)+IF(AND(Schulden!J18&lt;Schulden!J14,AR34&gt;0),MAX(0,AR34+AS34-MIN(Schulden!G18,AR34+AS34)),0)+IF(AND(Schulden!J19&lt;Schulden!J14,AV34&gt;0),MAX(0,AV34+AW34-MIN(Schulden!G19,AV34+AW34)),0)+IF(AND(Schulden!J20&lt;Schulden!J14,AZ34&gt;0),MAX(0,AZ34+BA34-MIN(Schulden!G20,AZ34+BA34)),0)+IF(AND(Schulden!J21&lt;Schulden!J14,BD34&gt;0),MAX(0,BD34+BE34-MIN(Schulden!G21,BD34+BE34)),0)+IF(AND(Schulden!J22&lt;Schulden!J14,BH34&gt;0),MAX(0,BH34+BI34-MIN(Schulden!G22,BH34+BI34)),0))),MAX(0,AB34+AC34-MIN(Schulden!G14,AB34+AC34)))+SUMIFS(Sonderzahlungen!$D$8:$D$67,Sonderzahlungen!$G$8:$G$67,$B34,Sonderzahlungen!$E$8:$E$67,"Gezielte Schuld",Sonderzahlungen!$F$8:$F$67,Schulden!B14)))</f>
        <v/>
      </c>
      <c r="AE34" s="24">
        <f>MAX(0,AB34+AC34-AD34)</f>
        <v/>
      </c>
      <c r="AF34" s="24">
        <f>AI33</f>
        <v/>
      </c>
      <c r="AG34" s="24">
        <f>IF(AF34&lt;=0,0,AF34*Schulden!F15/12)</f>
        <v/>
      </c>
      <c r="AH34" s="24">
        <f>IF(AF34&lt;=0,0,MIN(AF34+AG34,MIN(Schulden!G15,AF34+AG34)+MIN(MAX(0,Strategie!$C$9+SUMIFS(Sonderzahlungen!$D$8:$D$67,Sonderzahlungen!$G$8:$G$67,$B34,Sonderzahlungen!$E$8:$E$67,"Nach Strategie")-(IF(AND(Schulden!J8&lt;Schulden!J15,D34&gt;0),MAX(0,D34+E34-MIN(Schulden!G8,D34+E34)),0)+IF(AND(Schulden!J9&lt;Schulden!J15,H34&gt;0),MAX(0,H34+I34-MIN(Schulden!G9,H34+I34)),0)+IF(AND(Schulden!J10&lt;Schulden!J15,L34&gt;0),MAX(0,L34+M34-MIN(Schulden!G10,L34+M34)),0)+IF(AND(Schulden!J11&lt;Schulden!J15,P34&gt;0),MAX(0,P34+Q34-MIN(Schulden!G11,P34+Q34)),0)+IF(AND(Schulden!J12&lt;Schulden!J15,T34&gt;0),MAX(0,T34+U34-MIN(Schulden!G12,T34+U34)),0)+IF(AND(Schulden!J13&lt;Schulden!J15,X34&gt;0),MAX(0,X34+Y34-MIN(Schulden!G13,X34+Y34)),0)+IF(AND(Schulden!J14&lt;Schulden!J15,AB34&gt;0),MAX(0,AB34+AC34-MIN(Schulden!G14,AB34+AC34)),0)+IF(AND(Schulden!J15&lt;Schulden!J15,AF34&gt;0),MAX(0,AF34+AG34-MIN(Schulden!G15,AF34+AG34)),0)+IF(AND(Schulden!J16&lt;Schulden!J15,AJ34&gt;0),MAX(0,AJ34+AK34-MIN(Schulden!G16,AJ34+AK34)),0)+IF(AND(Schulden!J17&lt;Schulden!J15,AN34&gt;0),MAX(0,AN34+AO34-MIN(Schulden!G17,AN34+AO34)),0)+IF(AND(Schulden!J18&lt;Schulden!J15,AR34&gt;0),MAX(0,AR34+AS34-MIN(Schulden!G18,AR34+AS34)),0)+IF(AND(Schulden!J19&lt;Schulden!J15,AV34&gt;0),MAX(0,AV34+AW34-MIN(Schulden!G19,AV34+AW34)),0)+IF(AND(Schulden!J20&lt;Schulden!J15,AZ34&gt;0),MAX(0,AZ34+BA34-MIN(Schulden!G20,AZ34+BA34)),0)+IF(AND(Schulden!J21&lt;Schulden!J15,BD34&gt;0),MAX(0,BD34+BE34-MIN(Schulden!G21,BD34+BE34)),0)+IF(AND(Schulden!J22&lt;Schulden!J15,BH34&gt;0),MAX(0,BH34+BI34-MIN(Schulden!G22,BH34+BI34)),0))),MAX(0,AF34+AG34-MIN(Schulden!G15,AF34+AG34)))+SUMIFS(Sonderzahlungen!$D$8:$D$67,Sonderzahlungen!$G$8:$G$67,$B34,Sonderzahlungen!$E$8:$E$67,"Gezielte Schuld",Sonderzahlungen!$F$8:$F$67,Schulden!B15)))</f>
        <v/>
      </c>
      <c r="AI34" s="24">
        <f>MAX(0,AF34+AG34-AH34)</f>
        <v/>
      </c>
      <c r="AJ34" s="24">
        <f>AM33</f>
        <v/>
      </c>
      <c r="AK34" s="24">
        <f>IF(AJ34&lt;=0,0,AJ34*Schulden!F16/12)</f>
        <v/>
      </c>
      <c r="AL34" s="24">
        <f>IF(AJ34&lt;=0,0,MIN(AJ34+AK34,MIN(Schulden!G16,AJ34+AK34)+MIN(MAX(0,Strategie!$C$9+SUMIFS(Sonderzahlungen!$D$8:$D$67,Sonderzahlungen!$G$8:$G$67,$B34,Sonderzahlungen!$E$8:$E$67,"Nach Strategie")-(IF(AND(Schulden!J8&lt;Schulden!J16,D34&gt;0),MAX(0,D34+E34-MIN(Schulden!G8,D34+E34)),0)+IF(AND(Schulden!J9&lt;Schulden!J16,H34&gt;0),MAX(0,H34+I34-MIN(Schulden!G9,H34+I34)),0)+IF(AND(Schulden!J10&lt;Schulden!J16,L34&gt;0),MAX(0,L34+M34-MIN(Schulden!G10,L34+M34)),0)+IF(AND(Schulden!J11&lt;Schulden!J16,P34&gt;0),MAX(0,P34+Q34-MIN(Schulden!G11,P34+Q34)),0)+IF(AND(Schulden!J12&lt;Schulden!J16,T34&gt;0),MAX(0,T34+U34-MIN(Schulden!G12,T34+U34)),0)+IF(AND(Schulden!J13&lt;Schulden!J16,X34&gt;0),MAX(0,X34+Y34-MIN(Schulden!G13,X34+Y34)),0)+IF(AND(Schulden!J14&lt;Schulden!J16,AB34&gt;0),MAX(0,AB34+AC34-MIN(Schulden!G14,AB34+AC34)),0)+IF(AND(Schulden!J15&lt;Schulden!J16,AF34&gt;0),MAX(0,AF34+AG34-MIN(Schulden!G15,AF34+AG34)),0)+IF(AND(Schulden!J16&lt;Schulden!J16,AJ34&gt;0),MAX(0,AJ34+AK34-MIN(Schulden!G16,AJ34+AK34)),0)+IF(AND(Schulden!J17&lt;Schulden!J16,AN34&gt;0),MAX(0,AN34+AO34-MIN(Schulden!G17,AN34+AO34)),0)+IF(AND(Schulden!J18&lt;Schulden!J16,AR34&gt;0),MAX(0,AR34+AS34-MIN(Schulden!G18,AR34+AS34)),0)+IF(AND(Schulden!J19&lt;Schulden!J16,AV34&gt;0),MAX(0,AV34+AW34-MIN(Schulden!G19,AV34+AW34)),0)+IF(AND(Schulden!J20&lt;Schulden!J16,AZ34&gt;0),MAX(0,AZ34+BA34-MIN(Schulden!G20,AZ34+BA34)),0)+IF(AND(Schulden!J21&lt;Schulden!J16,BD34&gt;0),MAX(0,BD34+BE34-MIN(Schulden!G21,BD34+BE34)),0)+IF(AND(Schulden!J22&lt;Schulden!J16,BH34&gt;0),MAX(0,BH34+BI34-MIN(Schulden!G22,BH34+BI34)),0))),MAX(0,AJ34+AK34-MIN(Schulden!G16,AJ34+AK34)))+SUMIFS(Sonderzahlungen!$D$8:$D$67,Sonderzahlungen!$G$8:$G$67,$B34,Sonderzahlungen!$E$8:$E$67,"Gezielte Schuld",Sonderzahlungen!$F$8:$F$67,Schulden!B16)))</f>
        <v/>
      </c>
      <c r="AM34" s="24">
        <f>MAX(0,AJ34+AK34-AL34)</f>
        <v/>
      </c>
      <c r="AN34" s="24">
        <f>AQ33</f>
        <v/>
      </c>
      <c r="AO34" s="24">
        <f>IF(AN34&lt;=0,0,AN34*Schulden!F17/12)</f>
        <v/>
      </c>
      <c r="AP34" s="24">
        <f>IF(AN34&lt;=0,0,MIN(AN34+AO34,MIN(Schulden!G17,AN34+AO34)+MIN(MAX(0,Strategie!$C$9+SUMIFS(Sonderzahlungen!$D$8:$D$67,Sonderzahlungen!$G$8:$G$67,$B34,Sonderzahlungen!$E$8:$E$67,"Nach Strategie")-(IF(AND(Schulden!J8&lt;Schulden!J17,D34&gt;0),MAX(0,D34+E34-MIN(Schulden!G8,D34+E34)),0)+IF(AND(Schulden!J9&lt;Schulden!J17,H34&gt;0),MAX(0,H34+I34-MIN(Schulden!G9,H34+I34)),0)+IF(AND(Schulden!J10&lt;Schulden!J17,L34&gt;0),MAX(0,L34+M34-MIN(Schulden!G10,L34+M34)),0)+IF(AND(Schulden!J11&lt;Schulden!J17,P34&gt;0),MAX(0,P34+Q34-MIN(Schulden!G11,P34+Q34)),0)+IF(AND(Schulden!J12&lt;Schulden!J17,T34&gt;0),MAX(0,T34+U34-MIN(Schulden!G12,T34+U34)),0)+IF(AND(Schulden!J13&lt;Schulden!J17,X34&gt;0),MAX(0,X34+Y34-MIN(Schulden!G13,X34+Y34)),0)+IF(AND(Schulden!J14&lt;Schulden!J17,AB34&gt;0),MAX(0,AB34+AC34-MIN(Schulden!G14,AB34+AC34)),0)+IF(AND(Schulden!J15&lt;Schulden!J17,AF34&gt;0),MAX(0,AF34+AG34-MIN(Schulden!G15,AF34+AG34)),0)+IF(AND(Schulden!J16&lt;Schulden!J17,AJ34&gt;0),MAX(0,AJ34+AK34-MIN(Schulden!G16,AJ34+AK34)),0)+IF(AND(Schulden!J17&lt;Schulden!J17,AN34&gt;0),MAX(0,AN34+AO34-MIN(Schulden!G17,AN34+AO34)),0)+IF(AND(Schulden!J18&lt;Schulden!J17,AR34&gt;0),MAX(0,AR34+AS34-MIN(Schulden!G18,AR34+AS34)),0)+IF(AND(Schulden!J19&lt;Schulden!J17,AV34&gt;0),MAX(0,AV34+AW34-MIN(Schulden!G19,AV34+AW34)),0)+IF(AND(Schulden!J20&lt;Schulden!J17,AZ34&gt;0),MAX(0,AZ34+BA34-MIN(Schulden!G20,AZ34+BA34)),0)+IF(AND(Schulden!J21&lt;Schulden!J17,BD34&gt;0),MAX(0,BD34+BE34-MIN(Schulden!G21,BD34+BE34)),0)+IF(AND(Schulden!J22&lt;Schulden!J17,BH34&gt;0),MAX(0,BH34+BI34-MIN(Schulden!G22,BH34+BI34)),0))),MAX(0,AN34+AO34-MIN(Schulden!G17,AN34+AO34)))+SUMIFS(Sonderzahlungen!$D$8:$D$67,Sonderzahlungen!$G$8:$G$67,$B34,Sonderzahlungen!$E$8:$E$67,"Gezielte Schuld",Sonderzahlungen!$F$8:$F$67,Schulden!B17)))</f>
        <v/>
      </c>
      <c r="AQ34" s="24">
        <f>MAX(0,AN34+AO34-AP34)</f>
        <v/>
      </c>
      <c r="AR34" s="24">
        <f>AU33</f>
        <v/>
      </c>
      <c r="AS34" s="24">
        <f>IF(AR34&lt;=0,0,AR34*Schulden!F18/12)</f>
        <v/>
      </c>
      <c r="AT34" s="24">
        <f>IF(AR34&lt;=0,0,MIN(AR34+AS34,MIN(Schulden!G18,AR34+AS34)+MIN(MAX(0,Strategie!$C$9+SUMIFS(Sonderzahlungen!$D$8:$D$67,Sonderzahlungen!$G$8:$G$67,$B34,Sonderzahlungen!$E$8:$E$67,"Nach Strategie")-(IF(AND(Schulden!J8&lt;Schulden!J18,D34&gt;0),MAX(0,D34+E34-MIN(Schulden!G8,D34+E34)),0)+IF(AND(Schulden!J9&lt;Schulden!J18,H34&gt;0),MAX(0,H34+I34-MIN(Schulden!G9,H34+I34)),0)+IF(AND(Schulden!J10&lt;Schulden!J18,L34&gt;0),MAX(0,L34+M34-MIN(Schulden!G10,L34+M34)),0)+IF(AND(Schulden!J11&lt;Schulden!J18,P34&gt;0),MAX(0,P34+Q34-MIN(Schulden!G11,P34+Q34)),0)+IF(AND(Schulden!J12&lt;Schulden!J18,T34&gt;0),MAX(0,T34+U34-MIN(Schulden!G12,T34+U34)),0)+IF(AND(Schulden!J13&lt;Schulden!J18,X34&gt;0),MAX(0,X34+Y34-MIN(Schulden!G13,X34+Y34)),0)+IF(AND(Schulden!J14&lt;Schulden!J18,AB34&gt;0),MAX(0,AB34+AC34-MIN(Schulden!G14,AB34+AC34)),0)+IF(AND(Schulden!J15&lt;Schulden!J18,AF34&gt;0),MAX(0,AF34+AG34-MIN(Schulden!G15,AF34+AG34)),0)+IF(AND(Schulden!J16&lt;Schulden!J18,AJ34&gt;0),MAX(0,AJ34+AK34-MIN(Schulden!G16,AJ34+AK34)),0)+IF(AND(Schulden!J17&lt;Schulden!J18,AN34&gt;0),MAX(0,AN34+AO34-MIN(Schulden!G17,AN34+AO34)),0)+IF(AND(Schulden!J18&lt;Schulden!J18,AR34&gt;0),MAX(0,AR34+AS34-MIN(Schulden!G18,AR34+AS34)),0)+IF(AND(Schulden!J19&lt;Schulden!J18,AV34&gt;0),MAX(0,AV34+AW34-MIN(Schulden!G19,AV34+AW34)),0)+IF(AND(Schulden!J20&lt;Schulden!J18,AZ34&gt;0),MAX(0,AZ34+BA34-MIN(Schulden!G20,AZ34+BA34)),0)+IF(AND(Schulden!J21&lt;Schulden!J18,BD34&gt;0),MAX(0,BD34+BE34-MIN(Schulden!G21,BD34+BE34)),0)+IF(AND(Schulden!J22&lt;Schulden!J18,BH34&gt;0),MAX(0,BH34+BI34-MIN(Schulden!G22,BH34+BI34)),0))),MAX(0,AR34+AS34-MIN(Schulden!G18,AR34+AS34)))+SUMIFS(Sonderzahlungen!$D$8:$D$67,Sonderzahlungen!$G$8:$G$67,$B34,Sonderzahlungen!$E$8:$E$67,"Gezielte Schuld",Sonderzahlungen!$F$8:$F$67,Schulden!B18)))</f>
        <v/>
      </c>
      <c r="AU34" s="24">
        <f>MAX(0,AR34+AS34-AT34)</f>
        <v/>
      </c>
      <c r="AV34" s="24">
        <f>AY33</f>
        <v/>
      </c>
      <c r="AW34" s="24">
        <f>IF(AV34&lt;=0,0,AV34*Schulden!F19/12)</f>
        <v/>
      </c>
      <c r="AX34" s="24">
        <f>IF(AV34&lt;=0,0,MIN(AV34+AW34,MIN(Schulden!G19,AV34+AW34)+MIN(MAX(0,Strategie!$C$9+SUMIFS(Sonderzahlungen!$D$8:$D$67,Sonderzahlungen!$G$8:$G$67,$B34,Sonderzahlungen!$E$8:$E$67,"Nach Strategie")-(IF(AND(Schulden!J8&lt;Schulden!J19,D34&gt;0),MAX(0,D34+E34-MIN(Schulden!G8,D34+E34)),0)+IF(AND(Schulden!J9&lt;Schulden!J19,H34&gt;0),MAX(0,H34+I34-MIN(Schulden!G9,H34+I34)),0)+IF(AND(Schulden!J10&lt;Schulden!J19,L34&gt;0),MAX(0,L34+M34-MIN(Schulden!G10,L34+M34)),0)+IF(AND(Schulden!J11&lt;Schulden!J19,P34&gt;0),MAX(0,P34+Q34-MIN(Schulden!G11,P34+Q34)),0)+IF(AND(Schulden!J12&lt;Schulden!J19,T34&gt;0),MAX(0,T34+U34-MIN(Schulden!G12,T34+U34)),0)+IF(AND(Schulden!J13&lt;Schulden!J19,X34&gt;0),MAX(0,X34+Y34-MIN(Schulden!G13,X34+Y34)),0)+IF(AND(Schulden!J14&lt;Schulden!J19,AB34&gt;0),MAX(0,AB34+AC34-MIN(Schulden!G14,AB34+AC34)),0)+IF(AND(Schulden!J15&lt;Schulden!J19,AF34&gt;0),MAX(0,AF34+AG34-MIN(Schulden!G15,AF34+AG34)),0)+IF(AND(Schulden!J16&lt;Schulden!J19,AJ34&gt;0),MAX(0,AJ34+AK34-MIN(Schulden!G16,AJ34+AK34)),0)+IF(AND(Schulden!J17&lt;Schulden!J19,AN34&gt;0),MAX(0,AN34+AO34-MIN(Schulden!G17,AN34+AO34)),0)+IF(AND(Schulden!J18&lt;Schulden!J19,AR34&gt;0),MAX(0,AR34+AS34-MIN(Schulden!G18,AR34+AS34)),0)+IF(AND(Schulden!J19&lt;Schulden!J19,AV34&gt;0),MAX(0,AV34+AW34-MIN(Schulden!G19,AV34+AW34)),0)+IF(AND(Schulden!J20&lt;Schulden!J19,AZ34&gt;0),MAX(0,AZ34+BA34-MIN(Schulden!G20,AZ34+BA34)),0)+IF(AND(Schulden!J21&lt;Schulden!J19,BD34&gt;0),MAX(0,BD34+BE34-MIN(Schulden!G21,BD34+BE34)),0)+IF(AND(Schulden!J22&lt;Schulden!J19,BH34&gt;0),MAX(0,BH34+BI34-MIN(Schulden!G22,BH34+BI34)),0))),MAX(0,AV34+AW34-MIN(Schulden!G19,AV34+AW34)))+SUMIFS(Sonderzahlungen!$D$8:$D$67,Sonderzahlungen!$G$8:$G$67,$B34,Sonderzahlungen!$E$8:$E$67,"Gezielte Schuld",Sonderzahlungen!$F$8:$F$67,Schulden!B19)))</f>
        <v/>
      </c>
      <c r="AY34" s="24">
        <f>MAX(0,AV34+AW34-AX34)</f>
        <v/>
      </c>
      <c r="AZ34" s="24">
        <f>BC33</f>
        <v/>
      </c>
      <c r="BA34" s="24">
        <f>IF(AZ34&lt;=0,0,AZ34*Schulden!F20/12)</f>
        <v/>
      </c>
      <c r="BB34" s="24">
        <f>IF(AZ34&lt;=0,0,MIN(AZ34+BA34,MIN(Schulden!G20,AZ34+BA34)+MIN(MAX(0,Strategie!$C$9+SUMIFS(Sonderzahlungen!$D$8:$D$67,Sonderzahlungen!$G$8:$G$67,$B34,Sonderzahlungen!$E$8:$E$67,"Nach Strategie")-(IF(AND(Schulden!J8&lt;Schulden!J20,D34&gt;0),MAX(0,D34+E34-MIN(Schulden!G8,D34+E34)),0)+IF(AND(Schulden!J9&lt;Schulden!J20,H34&gt;0),MAX(0,H34+I34-MIN(Schulden!G9,H34+I34)),0)+IF(AND(Schulden!J10&lt;Schulden!J20,L34&gt;0),MAX(0,L34+M34-MIN(Schulden!G10,L34+M34)),0)+IF(AND(Schulden!J11&lt;Schulden!J20,P34&gt;0),MAX(0,P34+Q34-MIN(Schulden!G11,P34+Q34)),0)+IF(AND(Schulden!J12&lt;Schulden!J20,T34&gt;0),MAX(0,T34+U34-MIN(Schulden!G12,T34+U34)),0)+IF(AND(Schulden!J13&lt;Schulden!J20,X34&gt;0),MAX(0,X34+Y34-MIN(Schulden!G13,X34+Y34)),0)+IF(AND(Schulden!J14&lt;Schulden!J20,AB34&gt;0),MAX(0,AB34+AC34-MIN(Schulden!G14,AB34+AC34)),0)+IF(AND(Schulden!J15&lt;Schulden!J20,AF34&gt;0),MAX(0,AF34+AG34-MIN(Schulden!G15,AF34+AG34)),0)+IF(AND(Schulden!J16&lt;Schulden!J20,AJ34&gt;0),MAX(0,AJ34+AK34-MIN(Schulden!G16,AJ34+AK34)),0)+IF(AND(Schulden!J17&lt;Schulden!J20,AN34&gt;0),MAX(0,AN34+AO34-MIN(Schulden!G17,AN34+AO34)),0)+IF(AND(Schulden!J18&lt;Schulden!J20,AR34&gt;0),MAX(0,AR34+AS34-MIN(Schulden!G18,AR34+AS34)),0)+IF(AND(Schulden!J19&lt;Schulden!J20,AV34&gt;0),MAX(0,AV34+AW34-MIN(Schulden!G19,AV34+AW34)),0)+IF(AND(Schulden!J20&lt;Schulden!J20,AZ34&gt;0),MAX(0,AZ34+BA34-MIN(Schulden!G20,AZ34+BA34)),0)+IF(AND(Schulden!J21&lt;Schulden!J20,BD34&gt;0),MAX(0,BD34+BE34-MIN(Schulden!G21,BD34+BE34)),0)+IF(AND(Schulden!J22&lt;Schulden!J20,BH34&gt;0),MAX(0,BH34+BI34-MIN(Schulden!G22,BH34+BI34)),0))),MAX(0,AZ34+BA34-MIN(Schulden!G20,AZ34+BA34)))+SUMIFS(Sonderzahlungen!$D$8:$D$67,Sonderzahlungen!$G$8:$G$67,$B34,Sonderzahlungen!$E$8:$E$67,"Gezielte Schuld",Sonderzahlungen!$F$8:$F$67,Schulden!B20)))</f>
        <v/>
      </c>
      <c r="BC34" s="24">
        <f>MAX(0,AZ34+BA34-BB34)</f>
        <v/>
      </c>
      <c r="BD34" s="24">
        <f>BG33</f>
        <v/>
      </c>
      <c r="BE34" s="24">
        <f>IF(BD34&lt;=0,0,BD34*Schulden!F21/12)</f>
        <v/>
      </c>
      <c r="BF34" s="24">
        <f>IF(BD34&lt;=0,0,MIN(BD34+BE34,MIN(Schulden!G21,BD34+BE34)+MIN(MAX(0,Strategie!$C$9+SUMIFS(Sonderzahlungen!$D$8:$D$67,Sonderzahlungen!$G$8:$G$67,$B34,Sonderzahlungen!$E$8:$E$67,"Nach Strategie")-(IF(AND(Schulden!J8&lt;Schulden!J21,D34&gt;0),MAX(0,D34+E34-MIN(Schulden!G8,D34+E34)),0)+IF(AND(Schulden!J9&lt;Schulden!J21,H34&gt;0),MAX(0,H34+I34-MIN(Schulden!G9,H34+I34)),0)+IF(AND(Schulden!J10&lt;Schulden!J21,L34&gt;0),MAX(0,L34+M34-MIN(Schulden!G10,L34+M34)),0)+IF(AND(Schulden!J11&lt;Schulden!J21,P34&gt;0),MAX(0,P34+Q34-MIN(Schulden!G11,P34+Q34)),0)+IF(AND(Schulden!J12&lt;Schulden!J21,T34&gt;0),MAX(0,T34+U34-MIN(Schulden!G12,T34+U34)),0)+IF(AND(Schulden!J13&lt;Schulden!J21,X34&gt;0),MAX(0,X34+Y34-MIN(Schulden!G13,X34+Y34)),0)+IF(AND(Schulden!J14&lt;Schulden!J21,AB34&gt;0),MAX(0,AB34+AC34-MIN(Schulden!G14,AB34+AC34)),0)+IF(AND(Schulden!J15&lt;Schulden!J21,AF34&gt;0),MAX(0,AF34+AG34-MIN(Schulden!G15,AF34+AG34)),0)+IF(AND(Schulden!J16&lt;Schulden!J21,AJ34&gt;0),MAX(0,AJ34+AK34-MIN(Schulden!G16,AJ34+AK34)),0)+IF(AND(Schulden!J17&lt;Schulden!J21,AN34&gt;0),MAX(0,AN34+AO34-MIN(Schulden!G17,AN34+AO34)),0)+IF(AND(Schulden!J18&lt;Schulden!J21,AR34&gt;0),MAX(0,AR34+AS34-MIN(Schulden!G18,AR34+AS34)),0)+IF(AND(Schulden!J19&lt;Schulden!J21,AV34&gt;0),MAX(0,AV34+AW34-MIN(Schulden!G19,AV34+AW34)),0)+IF(AND(Schulden!J20&lt;Schulden!J21,AZ34&gt;0),MAX(0,AZ34+BA34-MIN(Schulden!G20,AZ34+BA34)),0)+IF(AND(Schulden!J21&lt;Schulden!J21,BD34&gt;0),MAX(0,BD34+BE34-MIN(Schulden!G21,BD34+BE34)),0)+IF(AND(Schulden!J22&lt;Schulden!J21,BH34&gt;0),MAX(0,BH34+BI34-MIN(Schulden!G22,BH34+BI34)),0))),MAX(0,BD34+BE34-MIN(Schulden!G21,BD34+BE34)))+SUMIFS(Sonderzahlungen!$D$8:$D$67,Sonderzahlungen!$G$8:$G$67,$B34,Sonderzahlungen!$E$8:$E$67,"Gezielte Schuld",Sonderzahlungen!$F$8:$F$67,Schulden!B21)))</f>
        <v/>
      </c>
      <c r="BG34" s="24">
        <f>MAX(0,BD34+BE34-BF34)</f>
        <v/>
      </c>
      <c r="BH34" s="24">
        <f>BK33</f>
        <v/>
      </c>
      <c r="BI34" s="24">
        <f>IF(BH34&lt;=0,0,BH34*Schulden!F22/12)</f>
        <v/>
      </c>
      <c r="BJ34" s="24">
        <f>IF(BH34&lt;=0,0,MIN(BH34+BI34,MIN(Schulden!G22,BH34+BI34)+MIN(MAX(0,Strategie!$C$9+SUMIFS(Sonderzahlungen!$D$8:$D$67,Sonderzahlungen!$G$8:$G$67,$B34,Sonderzahlungen!$E$8:$E$67,"Nach Strategie")-(IF(AND(Schulden!J8&lt;Schulden!J22,D34&gt;0),MAX(0,D34+E34-MIN(Schulden!G8,D34+E34)),0)+IF(AND(Schulden!J9&lt;Schulden!J22,H34&gt;0),MAX(0,H34+I34-MIN(Schulden!G9,H34+I34)),0)+IF(AND(Schulden!J10&lt;Schulden!J22,L34&gt;0),MAX(0,L34+M34-MIN(Schulden!G10,L34+M34)),0)+IF(AND(Schulden!J11&lt;Schulden!J22,P34&gt;0),MAX(0,P34+Q34-MIN(Schulden!G11,P34+Q34)),0)+IF(AND(Schulden!J12&lt;Schulden!J22,T34&gt;0),MAX(0,T34+U34-MIN(Schulden!G12,T34+U34)),0)+IF(AND(Schulden!J13&lt;Schulden!J22,X34&gt;0),MAX(0,X34+Y34-MIN(Schulden!G13,X34+Y34)),0)+IF(AND(Schulden!J14&lt;Schulden!J22,AB34&gt;0),MAX(0,AB34+AC34-MIN(Schulden!G14,AB34+AC34)),0)+IF(AND(Schulden!J15&lt;Schulden!J22,AF34&gt;0),MAX(0,AF34+AG34-MIN(Schulden!G15,AF34+AG34)),0)+IF(AND(Schulden!J16&lt;Schulden!J22,AJ34&gt;0),MAX(0,AJ34+AK34-MIN(Schulden!G16,AJ34+AK34)),0)+IF(AND(Schulden!J17&lt;Schulden!J22,AN34&gt;0),MAX(0,AN34+AO34-MIN(Schulden!G17,AN34+AO34)),0)+IF(AND(Schulden!J18&lt;Schulden!J22,AR34&gt;0),MAX(0,AR34+AS34-MIN(Schulden!G18,AR34+AS34)),0)+IF(AND(Schulden!J19&lt;Schulden!J22,AV34&gt;0),MAX(0,AV34+AW34-MIN(Schulden!G19,AV34+AW34)),0)+IF(AND(Schulden!J20&lt;Schulden!J22,AZ34&gt;0),MAX(0,AZ34+BA34-MIN(Schulden!G20,AZ34+BA34)),0)+IF(AND(Schulden!J21&lt;Schulden!J22,BD34&gt;0),MAX(0,BD34+BE34-MIN(Schulden!G21,BD34+BE34)),0)+IF(AND(Schulden!J22&lt;Schulden!J22,BH34&gt;0),MAX(0,BH34+BI34-MIN(Schulden!G22,BH34+BI34)),0))),MAX(0,BH34+BI34-MIN(Schulden!G22,BH34+BI34)))+SUMIFS(Sonderzahlungen!$D$8:$D$67,Sonderzahlungen!$G$8:$G$67,$B34,Sonderzahlungen!$E$8:$E$67,"Gezielte Schuld",Sonderzahlungen!$F$8:$F$67,Schulden!B22)))</f>
        <v/>
      </c>
      <c r="BK34" s="24">
        <f>MAX(0,BH34+BI34-BJ34)</f>
        <v/>
      </c>
    </row>
    <row r="35">
      <c r="B35" s="23">
        <f>EDATE(B34,1)</f>
        <v/>
      </c>
      <c r="C35" s="24">
        <f>SUMIFS(Sonderzahlungen!$D$8:$D$67,Sonderzahlungen!$G$8:$G$67,B35)</f>
        <v/>
      </c>
      <c r="D35" s="24">
        <f>G34</f>
        <v/>
      </c>
      <c r="E35" s="24">
        <f>IF(D35&lt;=0,0,D35*Schulden!F8/12)</f>
        <v/>
      </c>
      <c r="F35" s="24">
        <f>IF(D35&lt;=0,0,MIN(D35+E35,MIN(Schulden!G8,D35+E35)+MIN(MAX(0,Strategie!$C$9+SUMIFS(Sonderzahlungen!$D$8:$D$67,Sonderzahlungen!$G$8:$G$67,$B35,Sonderzahlungen!$E$8:$E$67,"Nach Strategie")-(IF(AND(Schulden!J8&lt;Schulden!J8,D35&gt;0),MAX(0,D35+E35-MIN(Schulden!G8,D35+E35)),0)+IF(AND(Schulden!J9&lt;Schulden!J8,H35&gt;0),MAX(0,H35+I35-MIN(Schulden!G9,H35+I35)),0)+IF(AND(Schulden!J10&lt;Schulden!J8,L35&gt;0),MAX(0,L35+M35-MIN(Schulden!G10,L35+M35)),0)+IF(AND(Schulden!J11&lt;Schulden!J8,P35&gt;0),MAX(0,P35+Q35-MIN(Schulden!G11,P35+Q35)),0)+IF(AND(Schulden!J12&lt;Schulden!J8,T35&gt;0),MAX(0,T35+U35-MIN(Schulden!G12,T35+U35)),0)+IF(AND(Schulden!J13&lt;Schulden!J8,X35&gt;0),MAX(0,X35+Y35-MIN(Schulden!G13,X35+Y35)),0)+IF(AND(Schulden!J14&lt;Schulden!J8,AB35&gt;0),MAX(0,AB35+AC35-MIN(Schulden!G14,AB35+AC35)),0)+IF(AND(Schulden!J15&lt;Schulden!J8,AF35&gt;0),MAX(0,AF35+AG35-MIN(Schulden!G15,AF35+AG35)),0)+IF(AND(Schulden!J16&lt;Schulden!J8,AJ35&gt;0),MAX(0,AJ35+AK35-MIN(Schulden!G16,AJ35+AK35)),0)+IF(AND(Schulden!J17&lt;Schulden!J8,AN35&gt;0),MAX(0,AN35+AO35-MIN(Schulden!G17,AN35+AO35)),0)+IF(AND(Schulden!J18&lt;Schulden!J8,AR35&gt;0),MAX(0,AR35+AS35-MIN(Schulden!G18,AR35+AS35)),0)+IF(AND(Schulden!J19&lt;Schulden!J8,AV35&gt;0),MAX(0,AV35+AW35-MIN(Schulden!G19,AV35+AW35)),0)+IF(AND(Schulden!J20&lt;Schulden!J8,AZ35&gt;0),MAX(0,AZ35+BA35-MIN(Schulden!G20,AZ35+BA35)),0)+IF(AND(Schulden!J21&lt;Schulden!J8,BD35&gt;0),MAX(0,BD35+BE35-MIN(Schulden!G21,BD35+BE35)),0)+IF(AND(Schulden!J22&lt;Schulden!J8,BH35&gt;0),MAX(0,BH35+BI35-MIN(Schulden!G22,BH35+BI35)),0))),MAX(0,D35+E35-MIN(Schulden!G8,D35+E35)))+SUMIFS(Sonderzahlungen!$D$8:$D$67,Sonderzahlungen!$G$8:$G$67,$B35,Sonderzahlungen!$E$8:$E$67,"Gezielte Schuld",Sonderzahlungen!$F$8:$F$67,Schulden!B8)))</f>
        <v/>
      </c>
      <c r="G35" s="24">
        <f>MAX(0,D35+E35-F35)</f>
        <v/>
      </c>
      <c r="H35" s="24">
        <f>K34</f>
        <v/>
      </c>
      <c r="I35" s="24">
        <f>IF(H35&lt;=0,0,H35*Schulden!F9/12)</f>
        <v/>
      </c>
      <c r="J35" s="24">
        <f>IF(H35&lt;=0,0,MIN(H35+I35,MIN(Schulden!G9,H35+I35)+MIN(MAX(0,Strategie!$C$9+SUMIFS(Sonderzahlungen!$D$8:$D$67,Sonderzahlungen!$G$8:$G$67,$B35,Sonderzahlungen!$E$8:$E$67,"Nach Strategie")-(IF(AND(Schulden!J8&lt;Schulden!J9,D35&gt;0),MAX(0,D35+E35-MIN(Schulden!G8,D35+E35)),0)+IF(AND(Schulden!J9&lt;Schulden!J9,H35&gt;0),MAX(0,H35+I35-MIN(Schulden!G9,H35+I35)),0)+IF(AND(Schulden!J10&lt;Schulden!J9,L35&gt;0),MAX(0,L35+M35-MIN(Schulden!G10,L35+M35)),0)+IF(AND(Schulden!J11&lt;Schulden!J9,P35&gt;0),MAX(0,P35+Q35-MIN(Schulden!G11,P35+Q35)),0)+IF(AND(Schulden!J12&lt;Schulden!J9,T35&gt;0),MAX(0,T35+U35-MIN(Schulden!G12,T35+U35)),0)+IF(AND(Schulden!J13&lt;Schulden!J9,X35&gt;0),MAX(0,X35+Y35-MIN(Schulden!G13,X35+Y35)),0)+IF(AND(Schulden!J14&lt;Schulden!J9,AB35&gt;0),MAX(0,AB35+AC35-MIN(Schulden!G14,AB35+AC35)),0)+IF(AND(Schulden!J15&lt;Schulden!J9,AF35&gt;0),MAX(0,AF35+AG35-MIN(Schulden!G15,AF35+AG35)),0)+IF(AND(Schulden!J16&lt;Schulden!J9,AJ35&gt;0),MAX(0,AJ35+AK35-MIN(Schulden!G16,AJ35+AK35)),0)+IF(AND(Schulden!J17&lt;Schulden!J9,AN35&gt;0),MAX(0,AN35+AO35-MIN(Schulden!G17,AN35+AO35)),0)+IF(AND(Schulden!J18&lt;Schulden!J9,AR35&gt;0),MAX(0,AR35+AS35-MIN(Schulden!G18,AR35+AS35)),0)+IF(AND(Schulden!J19&lt;Schulden!J9,AV35&gt;0),MAX(0,AV35+AW35-MIN(Schulden!G19,AV35+AW35)),0)+IF(AND(Schulden!J20&lt;Schulden!J9,AZ35&gt;0),MAX(0,AZ35+BA35-MIN(Schulden!G20,AZ35+BA35)),0)+IF(AND(Schulden!J21&lt;Schulden!J9,BD35&gt;0),MAX(0,BD35+BE35-MIN(Schulden!G21,BD35+BE35)),0)+IF(AND(Schulden!J22&lt;Schulden!J9,BH35&gt;0),MAX(0,BH35+BI35-MIN(Schulden!G22,BH35+BI35)),0))),MAX(0,H35+I35-MIN(Schulden!G9,H35+I35)))+SUMIFS(Sonderzahlungen!$D$8:$D$67,Sonderzahlungen!$G$8:$G$67,$B35,Sonderzahlungen!$E$8:$E$67,"Gezielte Schuld",Sonderzahlungen!$F$8:$F$67,Schulden!B9)))</f>
        <v/>
      </c>
      <c r="K35" s="24">
        <f>MAX(0,H35+I35-J35)</f>
        <v/>
      </c>
      <c r="L35" s="24">
        <f>O34</f>
        <v/>
      </c>
      <c r="M35" s="24">
        <f>IF(L35&lt;=0,0,L35*Schulden!F10/12)</f>
        <v/>
      </c>
      <c r="N35" s="24">
        <f>IF(L35&lt;=0,0,MIN(L35+M35,MIN(Schulden!G10,L35+M35)+MIN(MAX(0,Strategie!$C$9+SUMIFS(Sonderzahlungen!$D$8:$D$67,Sonderzahlungen!$G$8:$G$67,$B35,Sonderzahlungen!$E$8:$E$67,"Nach Strategie")-(IF(AND(Schulden!J8&lt;Schulden!J10,D35&gt;0),MAX(0,D35+E35-MIN(Schulden!G8,D35+E35)),0)+IF(AND(Schulden!J9&lt;Schulden!J10,H35&gt;0),MAX(0,H35+I35-MIN(Schulden!G9,H35+I35)),0)+IF(AND(Schulden!J10&lt;Schulden!J10,L35&gt;0),MAX(0,L35+M35-MIN(Schulden!G10,L35+M35)),0)+IF(AND(Schulden!J11&lt;Schulden!J10,P35&gt;0),MAX(0,P35+Q35-MIN(Schulden!G11,P35+Q35)),0)+IF(AND(Schulden!J12&lt;Schulden!J10,T35&gt;0),MAX(0,T35+U35-MIN(Schulden!G12,T35+U35)),0)+IF(AND(Schulden!J13&lt;Schulden!J10,X35&gt;0),MAX(0,X35+Y35-MIN(Schulden!G13,X35+Y35)),0)+IF(AND(Schulden!J14&lt;Schulden!J10,AB35&gt;0),MAX(0,AB35+AC35-MIN(Schulden!G14,AB35+AC35)),0)+IF(AND(Schulden!J15&lt;Schulden!J10,AF35&gt;0),MAX(0,AF35+AG35-MIN(Schulden!G15,AF35+AG35)),0)+IF(AND(Schulden!J16&lt;Schulden!J10,AJ35&gt;0),MAX(0,AJ35+AK35-MIN(Schulden!G16,AJ35+AK35)),0)+IF(AND(Schulden!J17&lt;Schulden!J10,AN35&gt;0),MAX(0,AN35+AO35-MIN(Schulden!G17,AN35+AO35)),0)+IF(AND(Schulden!J18&lt;Schulden!J10,AR35&gt;0),MAX(0,AR35+AS35-MIN(Schulden!G18,AR35+AS35)),0)+IF(AND(Schulden!J19&lt;Schulden!J10,AV35&gt;0),MAX(0,AV35+AW35-MIN(Schulden!G19,AV35+AW35)),0)+IF(AND(Schulden!J20&lt;Schulden!J10,AZ35&gt;0),MAX(0,AZ35+BA35-MIN(Schulden!G20,AZ35+BA35)),0)+IF(AND(Schulden!J21&lt;Schulden!J10,BD35&gt;0),MAX(0,BD35+BE35-MIN(Schulden!G21,BD35+BE35)),0)+IF(AND(Schulden!J22&lt;Schulden!J10,BH35&gt;0),MAX(0,BH35+BI35-MIN(Schulden!G22,BH35+BI35)),0))),MAX(0,L35+M35-MIN(Schulden!G10,L35+M35)))+SUMIFS(Sonderzahlungen!$D$8:$D$67,Sonderzahlungen!$G$8:$G$67,$B35,Sonderzahlungen!$E$8:$E$67,"Gezielte Schuld",Sonderzahlungen!$F$8:$F$67,Schulden!B10)))</f>
        <v/>
      </c>
      <c r="O35" s="24">
        <f>MAX(0,L35+M35-N35)</f>
        <v/>
      </c>
      <c r="P35" s="24">
        <f>S34</f>
        <v/>
      </c>
      <c r="Q35" s="24">
        <f>IF(P35&lt;=0,0,P35*Schulden!F11/12)</f>
        <v/>
      </c>
      <c r="R35" s="24">
        <f>IF(P35&lt;=0,0,MIN(P35+Q35,MIN(Schulden!G11,P35+Q35)+MIN(MAX(0,Strategie!$C$9+SUMIFS(Sonderzahlungen!$D$8:$D$67,Sonderzahlungen!$G$8:$G$67,$B35,Sonderzahlungen!$E$8:$E$67,"Nach Strategie")-(IF(AND(Schulden!J8&lt;Schulden!J11,D35&gt;0),MAX(0,D35+E35-MIN(Schulden!G8,D35+E35)),0)+IF(AND(Schulden!J9&lt;Schulden!J11,H35&gt;0),MAX(0,H35+I35-MIN(Schulden!G9,H35+I35)),0)+IF(AND(Schulden!J10&lt;Schulden!J11,L35&gt;0),MAX(0,L35+M35-MIN(Schulden!G10,L35+M35)),0)+IF(AND(Schulden!J11&lt;Schulden!J11,P35&gt;0),MAX(0,P35+Q35-MIN(Schulden!G11,P35+Q35)),0)+IF(AND(Schulden!J12&lt;Schulden!J11,T35&gt;0),MAX(0,T35+U35-MIN(Schulden!G12,T35+U35)),0)+IF(AND(Schulden!J13&lt;Schulden!J11,X35&gt;0),MAX(0,X35+Y35-MIN(Schulden!G13,X35+Y35)),0)+IF(AND(Schulden!J14&lt;Schulden!J11,AB35&gt;0),MAX(0,AB35+AC35-MIN(Schulden!G14,AB35+AC35)),0)+IF(AND(Schulden!J15&lt;Schulden!J11,AF35&gt;0),MAX(0,AF35+AG35-MIN(Schulden!G15,AF35+AG35)),0)+IF(AND(Schulden!J16&lt;Schulden!J11,AJ35&gt;0),MAX(0,AJ35+AK35-MIN(Schulden!G16,AJ35+AK35)),0)+IF(AND(Schulden!J17&lt;Schulden!J11,AN35&gt;0),MAX(0,AN35+AO35-MIN(Schulden!G17,AN35+AO35)),0)+IF(AND(Schulden!J18&lt;Schulden!J11,AR35&gt;0),MAX(0,AR35+AS35-MIN(Schulden!G18,AR35+AS35)),0)+IF(AND(Schulden!J19&lt;Schulden!J11,AV35&gt;0),MAX(0,AV35+AW35-MIN(Schulden!G19,AV35+AW35)),0)+IF(AND(Schulden!J20&lt;Schulden!J11,AZ35&gt;0),MAX(0,AZ35+BA35-MIN(Schulden!G20,AZ35+BA35)),0)+IF(AND(Schulden!J21&lt;Schulden!J11,BD35&gt;0),MAX(0,BD35+BE35-MIN(Schulden!G21,BD35+BE35)),0)+IF(AND(Schulden!J22&lt;Schulden!J11,BH35&gt;0),MAX(0,BH35+BI35-MIN(Schulden!G22,BH35+BI35)),0))),MAX(0,P35+Q35-MIN(Schulden!G11,P35+Q35)))+SUMIFS(Sonderzahlungen!$D$8:$D$67,Sonderzahlungen!$G$8:$G$67,$B35,Sonderzahlungen!$E$8:$E$67,"Gezielte Schuld",Sonderzahlungen!$F$8:$F$67,Schulden!B11)))</f>
        <v/>
      </c>
      <c r="S35" s="24">
        <f>MAX(0,P35+Q35-R35)</f>
        <v/>
      </c>
      <c r="T35" s="24">
        <f>W34</f>
        <v/>
      </c>
      <c r="U35" s="24">
        <f>IF(T35&lt;=0,0,T35*Schulden!F12/12)</f>
        <v/>
      </c>
      <c r="V35" s="24">
        <f>IF(T35&lt;=0,0,MIN(T35+U35,MIN(Schulden!G12,T35+U35)+MIN(MAX(0,Strategie!$C$9+SUMIFS(Sonderzahlungen!$D$8:$D$67,Sonderzahlungen!$G$8:$G$67,$B35,Sonderzahlungen!$E$8:$E$67,"Nach Strategie")-(IF(AND(Schulden!J8&lt;Schulden!J12,D35&gt;0),MAX(0,D35+E35-MIN(Schulden!G8,D35+E35)),0)+IF(AND(Schulden!J9&lt;Schulden!J12,H35&gt;0),MAX(0,H35+I35-MIN(Schulden!G9,H35+I35)),0)+IF(AND(Schulden!J10&lt;Schulden!J12,L35&gt;0),MAX(0,L35+M35-MIN(Schulden!G10,L35+M35)),0)+IF(AND(Schulden!J11&lt;Schulden!J12,P35&gt;0),MAX(0,P35+Q35-MIN(Schulden!G11,P35+Q35)),0)+IF(AND(Schulden!J12&lt;Schulden!J12,T35&gt;0),MAX(0,T35+U35-MIN(Schulden!G12,T35+U35)),0)+IF(AND(Schulden!J13&lt;Schulden!J12,X35&gt;0),MAX(0,X35+Y35-MIN(Schulden!G13,X35+Y35)),0)+IF(AND(Schulden!J14&lt;Schulden!J12,AB35&gt;0),MAX(0,AB35+AC35-MIN(Schulden!G14,AB35+AC35)),0)+IF(AND(Schulden!J15&lt;Schulden!J12,AF35&gt;0),MAX(0,AF35+AG35-MIN(Schulden!G15,AF35+AG35)),0)+IF(AND(Schulden!J16&lt;Schulden!J12,AJ35&gt;0),MAX(0,AJ35+AK35-MIN(Schulden!G16,AJ35+AK35)),0)+IF(AND(Schulden!J17&lt;Schulden!J12,AN35&gt;0),MAX(0,AN35+AO35-MIN(Schulden!G17,AN35+AO35)),0)+IF(AND(Schulden!J18&lt;Schulden!J12,AR35&gt;0),MAX(0,AR35+AS35-MIN(Schulden!G18,AR35+AS35)),0)+IF(AND(Schulden!J19&lt;Schulden!J12,AV35&gt;0),MAX(0,AV35+AW35-MIN(Schulden!G19,AV35+AW35)),0)+IF(AND(Schulden!J20&lt;Schulden!J12,AZ35&gt;0),MAX(0,AZ35+BA35-MIN(Schulden!G20,AZ35+BA35)),0)+IF(AND(Schulden!J21&lt;Schulden!J12,BD35&gt;0),MAX(0,BD35+BE35-MIN(Schulden!G21,BD35+BE35)),0)+IF(AND(Schulden!J22&lt;Schulden!J12,BH35&gt;0),MAX(0,BH35+BI35-MIN(Schulden!G22,BH35+BI35)),0))),MAX(0,T35+U35-MIN(Schulden!G12,T35+U35)))+SUMIFS(Sonderzahlungen!$D$8:$D$67,Sonderzahlungen!$G$8:$G$67,$B35,Sonderzahlungen!$E$8:$E$67,"Gezielte Schuld",Sonderzahlungen!$F$8:$F$67,Schulden!B12)))</f>
        <v/>
      </c>
      <c r="W35" s="24">
        <f>MAX(0,T35+U35-V35)</f>
        <v/>
      </c>
      <c r="X35" s="24">
        <f>AA34</f>
        <v/>
      </c>
      <c r="Y35" s="24">
        <f>IF(X35&lt;=0,0,X35*Schulden!F13/12)</f>
        <v/>
      </c>
      <c r="Z35" s="24">
        <f>IF(X35&lt;=0,0,MIN(X35+Y35,MIN(Schulden!G13,X35+Y35)+MIN(MAX(0,Strategie!$C$9+SUMIFS(Sonderzahlungen!$D$8:$D$67,Sonderzahlungen!$G$8:$G$67,$B35,Sonderzahlungen!$E$8:$E$67,"Nach Strategie")-(IF(AND(Schulden!J8&lt;Schulden!J13,D35&gt;0),MAX(0,D35+E35-MIN(Schulden!G8,D35+E35)),0)+IF(AND(Schulden!J9&lt;Schulden!J13,H35&gt;0),MAX(0,H35+I35-MIN(Schulden!G9,H35+I35)),0)+IF(AND(Schulden!J10&lt;Schulden!J13,L35&gt;0),MAX(0,L35+M35-MIN(Schulden!G10,L35+M35)),0)+IF(AND(Schulden!J11&lt;Schulden!J13,P35&gt;0),MAX(0,P35+Q35-MIN(Schulden!G11,P35+Q35)),0)+IF(AND(Schulden!J12&lt;Schulden!J13,T35&gt;0),MAX(0,T35+U35-MIN(Schulden!G12,T35+U35)),0)+IF(AND(Schulden!J13&lt;Schulden!J13,X35&gt;0),MAX(0,X35+Y35-MIN(Schulden!G13,X35+Y35)),0)+IF(AND(Schulden!J14&lt;Schulden!J13,AB35&gt;0),MAX(0,AB35+AC35-MIN(Schulden!G14,AB35+AC35)),0)+IF(AND(Schulden!J15&lt;Schulden!J13,AF35&gt;0),MAX(0,AF35+AG35-MIN(Schulden!G15,AF35+AG35)),0)+IF(AND(Schulden!J16&lt;Schulden!J13,AJ35&gt;0),MAX(0,AJ35+AK35-MIN(Schulden!G16,AJ35+AK35)),0)+IF(AND(Schulden!J17&lt;Schulden!J13,AN35&gt;0),MAX(0,AN35+AO35-MIN(Schulden!G17,AN35+AO35)),0)+IF(AND(Schulden!J18&lt;Schulden!J13,AR35&gt;0),MAX(0,AR35+AS35-MIN(Schulden!G18,AR35+AS35)),0)+IF(AND(Schulden!J19&lt;Schulden!J13,AV35&gt;0),MAX(0,AV35+AW35-MIN(Schulden!G19,AV35+AW35)),0)+IF(AND(Schulden!J20&lt;Schulden!J13,AZ35&gt;0),MAX(0,AZ35+BA35-MIN(Schulden!G20,AZ35+BA35)),0)+IF(AND(Schulden!J21&lt;Schulden!J13,BD35&gt;0),MAX(0,BD35+BE35-MIN(Schulden!G21,BD35+BE35)),0)+IF(AND(Schulden!J22&lt;Schulden!J13,BH35&gt;0),MAX(0,BH35+BI35-MIN(Schulden!G22,BH35+BI35)),0))),MAX(0,X35+Y35-MIN(Schulden!G13,X35+Y35)))+SUMIFS(Sonderzahlungen!$D$8:$D$67,Sonderzahlungen!$G$8:$G$67,$B35,Sonderzahlungen!$E$8:$E$67,"Gezielte Schuld",Sonderzahlungen!$F$8:$F$67,Schulden!B13)))</f>
        <v/>
      </c>
      <c r="AA35" s="24">
        <f>MAX(0,X35+Y35-Z35)</f>
        <v/>
      </c>
      <c r="AB35" s="24">
        <f>AE34</f>
        <v/>
      </c>
      <c r="AC35" s="24">
        <f>IF(AB35&lt;=0,0,AB35*Schulden!F14/12)</f>
        <v/>
      </c>
      <c r="AD35" s="24">
        <f>IF(AB35&lt;=0,0,MIN(AB35+AC35,MIN(Schulden!G14,AB35+AC35)+MIN(MAX(0,Strategie!$C$9+SUMIFS(Sonderzahlungen!$D$8:$D$67,Sonderzahlungen!$G$8:$G$67,$B35,Sonderzahlungen!$E$8:$E$67,"Nach Strategie")-(IF(AND(Schulden!J8&lt;Schulden!J14,D35&gt;0),MAX(0,D35+E35-MIN(Schulden!G8,D35+E35)),0)+IF(AND(Schulden!J9&lt;Schulden!J14,H35&gt;0),MAX(0,H35+I35-MIN(Schulden!G9,H35+I35)),0)+IF(AND(Schulden!J10&lt;Schulden!J14,L35&gt;0),MAX(0,L35+M35-MIN(Schulden!G10,L35+M35)),0)+IF(AND(Schulden!J11&lt;Schulden!J14,P35&gt;0),MAX(0,P35+Q35-MIN(Schulden!G11,P35+Q35)),0)+IF(AND(Schulden!J12&lt;Schulden!J14,T35&gt;0),MAX(0,T35+U35-MIN(Schulden!G12,T35+U35)),0)+IF(AND(Schulden!J13&lt;Schulden!J14,X35&gt;0),MAX(0,X35+Y35-MIN(Schulden!G13,X35+Y35)),0)+IF(AND(Schulden!J14&lt;Schulden!J14,AB35&gt;0),MAX(0,AB35+AC35-MIN(Schulden!G14,AB35+AC35)),0)+IF(AND(Schulden!J15&lt;Schulden!J14,AF35&gt;0),MAX(0,AF35+AG35-MIN(Schulden!G15,AF35+AG35)),0)+IF(AND(Schulden!J16&lt;Schulden!J14,AJ35&gt;0),MAX(0,AJ35+AK35-MIN(Schulden!G16,AJ35+AK35)),0)+IF(AND(Schulden!J17&lt;Schulden!J14,AN35&gt;0),MAX(0,AN35+AO35-MIN(Schulden!G17,AN35+AO35)),0)+IF(AND(Schulden!J18&lt;Schulden!J14,AR35&gt;0),MAX(0,AR35+AS35-MIN(Schulden!G18,AR35+AS35)),0)+IF(AND(Schulden!J19&lt;Schulden!J14,AV35&gt;0),MAX(0,AV35+AW35-MIN(Schulden!G19,AV35+AW35)),0)+IF(AND(Schulden!J20&lt;Schulden!J14,AZ35&gt;0),MAX(0,AZ35+BA35-MIN(Schulden!G20,AZ35+BA35)),0)+IF(AND(Schulden!J21&lt;Schulden!J14,BD35&gt;0),MAX(0,BD35+BE35-MIN(Schulden!G21,BD35+BE35)),0)+IF(AND(Schulden!J22&lt;Schulden!J14,BH35&gt;0),MAX(0,BH35+BI35-MIN(Schulden!G22,BH35+BI35)),0))),MAX(0,AB35+AC35-MIN(Schulden!G14,AB35+AC35)))+SUMIFS(Sonderzahlungen!$D$8:$D$67,Sonderzahlungen!$G$8:$G$67,$B35,Sonderzahlungen!$E$8:$E$67,"Gezielte Schuld",Sonderzahlungen!$F$8:$F$67,Schulden!B14)))</f>
        <v/>
      </c>
      <c r="AE35" s="24">
        <f>MAX(0,AB35+AC35-AD35)</f>
        <v/>
      </c>
      <c r="AF35" s="24">
        <f>AI34</f>
        <v/>
      </c>
      <c r="AG35" s="24">
        <f>IF(AF35&lt;=0,0,AF35*Schulden!F15/12)</f>
        <v/>
      </c>
      <c r="AH35" s="24">
        <f>IF(AF35&lt;=0,0,MIN(AF35+AG35,MIN(Schulden!G15,AF35+AG35)+MIN(MAX(0,Strategie!$C$9+SUMIFS(Sonderzahlungen!$D$8:$D$67,Sonderzahlungen!$G$8:$G$67,$B35,Sonderzahlungen!$E$8:$E$67,"Nach Strategie")-(IF(AND(Schulden!J8&lt;Schulden!J15,D35&gt;0),MAX(0,D35+E35-MIN(Schulden!G8,D35+E35)),0)+IF(AND(Schulden!J9&lt;Schulden!J15,H35&gt;0),MAX(0,H35+I35-MIN(Schulden!G9,H35+I35)),0)+IF(AND(Schulden!J10&lt;Schulden!J15,L35&gt;0),MAX(0,L35+M35-MIN(Schulden!G10,L35+M35)),0)+IF(AND(Schulden!J11&lt;Schulden!J15,P35&gt;0),MAX(0,P35+Q35-MIN(Schulden!G11,P35+Q35)),0)+IF(AND(Schulden!J12&lt;Schulden!J15,T35&gt;0),MAX(0,T35+U35-MIN(Schulden!G12,T35+U35)),0)+IF(AND(Schulden!J13&lt;Schulden!J15,X35&gt;0),MAX(0,X35+Y35-MIN(Schulden!G13,X35+Y35)),0)+IF(AND(Schulden!J14&lt;Schulden!J15,AB35&gt;0),MAX(0,AB35+AC35-MIN(Schulden!G14,AB35+AC35)),0)+IF(AND(Schulden!J15&lt;Schulden!J15,AF35&gt;0),MAX(0,AF35+AG35-MIN(Schulden!G15,AF35+AG35)),0)+IF(AND(Schulden!J16&lt;Schulden!J15,AJ35&gt;0),MAX(0,AJ35+AK35-MIN(Schulden!G16,AJ35+AK35)),0)+IF(AND(Schulden!J17&lt;Schulden!J15,AN35&gt;0),MAX(0,AN35+AO35-MIN(Schulden!G17,AN35+AO35)),0)+IF(AND(Schulden!J18&lt;Schulden!J15,AR35&gt;0),MAX(0,AR35+AS35-MIN(Schulden!G18,AR35+AS35)),0)+IF(AND(Schulden!J19&lt;Schulden!J15,AV35&gt;0),MAX(0,AV35+AW35-MIN(Schulden!G19,AV35+AW35)),0)+IF(AND(Schulden!J20&lt;Schulden!J15,AZ35&gt;0),MAX(0,AZ35+BA35-MIN(Schulden!G20,AZ35+BA35)),0)+IF(AND(Schulden!J21&lt;Schulden!J15,BD35&gt;0),MAX(0,BD35+BE35-MIN(Schulden!G21,BD35+BE35)),0)+IF(AND(Schulden!J22&lt;Schulden!J15,BH35&gt;0),MAX(0,BH35+BI35-MIN(Schulden!G22,BH35+BI35)),0))),MAX(0,AF35+AG35-MIN(Schulden!G15,AF35+AG35)))+SUMIFS(Sonderzahlungen!$D$8:$D$67,Sonderzahlungen!$G$8:$G$67,$B35,Sonderzahlungen!$E$8:$E$67,"Gezielte Schuld",Sonderzahlungen!$F$8:$F$67,Schulden!B15)))</f>
        <v/>
      </c>
      <c r="AI35" s="24">
        <f>MAX(0,AF35+AG35-AH35)</f>
        <v/>
      </c>
      <c r="AJ35" s="24">
        <f>AM34</f>
        <v/>
      </c>
      <c r="AK35" s="24">
        <f>IF(AJ35&lt;=0,0,AJ35*Schulden!F16/12)</f>
        <v/>
      </c>
      <c r="AL35" s="24">
        <f>IF(AJ35&lt;=0,0,MIN(AJ35+AK35,MIN(Schulden!G16,AJ35+AK35)+MIN(MAX(0,Strategie!$C$9+SUMIFS(Sonderzahlungen!$D$8:$D$67,Sonderzahlungen!$G$8:$G$67,$B35,Sonderzahlungen!$E$8:$E$67,"Nach Strategie")-(IF(AND(Schulden!J8&lt;Schulden!J16,D35&gt;0),MAX(0,D35+E35-MIN(Schulden!G8,D35+E35)),0)+IF(AND(Schulden!J9&lt;Schulden!J16,H35&gt;0),MAX(0,H35+I35-MIN(Schulden!G9,H35+I35)),0)+IF(AND(Schulden!J10&lt;Schulden!J16,L35&gt;0),MAX(0,L35+M35-MIN(Schulden!G10,L35+M35)),0)+IF(AND(Schulden!J11&lt;Schulden!J16,P35&gt;0),MAX(0,P35+Q35-MIN(Schulden!G11,P35+Q35)),0)+IF(AND(Schulden!J12&lt;Schulden!J16,T35&gt;0),MAX(0,T35+U35-MIN(Schulden!G12,T35+U35)),0)+IF(AND(Schulden!J13&lt;Schulden!J16,X35&gt;0),MAX(0,X35+Y35-MIN(Schulden!G13,X35+Y35)),0)+IF(AND(Schulden!J14&lt;Schulden!J16,AB35&gt;0),MAX(0,AB35+AC35-MIN(Schulden!G14,AB35+AC35)),0)+IF(AND(Schulden!J15&lt;Schulden!J16,AF35&gt;0),MAX(0,AF35+AG35-MIN(Schulden!G15,AF35+AG35)),0)+IF(AND(Schulden!J16&lt;Schulden!J16,AJ35&gt;0),MAX(0,AJ35+AK35-MIN(Schulden!G16,AJ35+AK35)),0)+IF(AND(Schulden!J17&lt;Schulden!J16,AN35&gt;0),MAX(0,AN35+AO35-MIN(Schulden!G17,AN35+AO35)),0)+IF(AND(Schulden!J18&lt;Schulden!J16,AR35&gt;0),MAX(0,AR35+AS35-MIN(Schulden!G18,AR35+AS35)),0)+IF(AND(Schulden!J19&lt;Schulden!J16,AV35&gt;0),MAX(0,AV35+AW35-MIN(Schulden!G19,AV35+AW35)),0)+IF(AND(Schulden!J20&lt;Schulden!J16,AZ35&gt;0),MAX(0,AZ35+BA35-MIN(Schulden!G20,AZ35+BA35)),0)+IF(AND(Schulden!J21&lt;Schulden!J16,BD35&gt;0),MAX(0,BD35+BE35-MIN(Schulden!G21,BD35+BE35)),0)+IF(AND(Schulden!J22&lt;Schulden!J16,BH35&gt;0),MAX(0,BH35+BI35-MIN(Schulden!G22,BH35+BI35)),0))),MAX(0,AJ35+AK35-MIN(Schulden!G16,AJ35+AK35)))+SUMIFS(Sonderzahlungen!$D$8:$D$67,Sonderzahlungen!$G$8:$G$67,$B35,Sonderzahlungen!$E$8:$E$67,"Gezielte Schuld",Sonderzahlungen!$F$8:$F$67,Schulden!B16)))</f>
        <v/>
      </c>
      <c r="AM35" s="24">
        <f>MAX(0,AJ35+AK35-AL35)</f>
        <v/>
      </c>
      <c r="AN35" s="24">
        <f>AQ34</f>
        <v/>
      </c>
      <c r="AO35" s="24">
        <f>IF(AN35&lt;=0,0,AN35*Schulden!F17/12)</f>
        <v/>
      </c>
      <c r="AP35" s="24">
        <f>IF(AN35&lt;=0,0,MIN(AN35+AO35,MIN(Schulden!G17,AN35+AO35)+MIN(MAX(0,Strategie!$C$9+SUMIFS(Sonderzahlungen!$D$8:$D$67,Sonderzahlungen!$G$8:$G$67,$B35,Sonderzahlungen!$E$8:$E$67,"Nach Strategie")-(IF(AND(Schulden!J8&lt;Schulden!J17,D35&gt;0),MAX(0,D35+E35-MIN(Schulden!G8,D35+E35)),0)+IF(AND(Schulden!J9&lt;Schulden!J17,H35&gt;0),MAX(0,H35+I35-MIN(Schulden!G9,H35+I35)),0)+IF(AND(Schulden!J10&lt;Schulden!J17,L35&gt;0),MAX(0,L35+M35-MIN(Schulden!G10,L35+M35)),0)+IF(AND(Schulden!J11&lt;Schulden!J17,P35&gt;0),MAX(0,P35+Q35-MIN(Schulden!G11,P35+Q35)),0)+IF(AND(Schulden!J12&lt;Schulden!J17,T35&gt;0),MAX(0,T35+U35-MIN(Schulden!G12,T35+U35)),0)+IF(AND(Schulden!J13&lt;Schulden!J17,X35&gt;0),MAX(0,X35+Y35-MIN(Schulden!G13,X35+Y35)),0)+IF(AND(Schulden!J14&lt;Schulden!J17,AB35&gt;0),MAX(0,AB35+AC35-MIN(Schulden!G14,AB35+AC35)),0)+IF(AND(Schulden!J15&lt;Schulden!J17,AF35&gt;0),MAX(0,AF35+AG35-MIN(Schulden!G15,AF35+AG35)),0)+IF(AND(Schulden!J16&lt;Schulden!J17,AJ35&gt;0),MAX(0,AJ35+AK35-MIN(Schulden!G16,AJ35+AK35)),0)+IF(AND(Schulden!J17&lt;Schulden!J17,AN35&gt;0),MAX(0,AN35+AO35-MIN(Schulden!G17,AN35+AO35)),0)+IF(AND(Schulden!J18&lt;Schulden!J17,AR35&gt;0),MAX(0,AR35+AS35-MIN(Schulden!G18,AR35+AS35)),0)+IF(AND(Schulden!J19&lt;Schulden!J17,AV35&gt;0),MAX(0,AV35+AW35-MIN(Schulden!G19,AV35+AW35)),0)+IF(AND(Schulden!J20&lt;Schulden!J17,AZ35&gt;0),MAX(0,AZ35+BA35-MIN(Schulden!G20,AZ35+BA35)),0)+IF(AND(Schulden!J21&lt;Schulden!J17,BD35&gt;0),MAX(0,BD35+BE35-MIN(Schulden!G21,BD35+BE35)),0)+IF(AND(Schulden!J22&lt;Schulden!J17,BH35&gt;0),MAX(0,BH35+BI35-MIN(Schulden!G22,BH35+BI35)),0))),MAX(0,AN35+AO35-MIN(Schulden!G17,AN35+AO35)))+SUMIFS(Sonderzahlungen!$D$8:$D$67,Sonderzahlungen!$G$8:$G$67,$B35,Sonderzahlungen!$E$8:$E$67,"Gezielte Schuld",Sonderzahlungen!$F$8:$F$67,Schulden!B17)))</f>
        <v/>
      </c>
      <c r="AQ35" s="24">
        <f>MAX(0,AN35+AO35-AP35)</f>
        <v/>
      </c>
      <c r="AR35" s="24">
        <f>AU34</f>
        <v/>
      </c>
      <c r="AS35" s="24">
        <f>IF(AR35&lt;=0,0,AR35*Schulden!F18/12)</f>
        <v/>
      </c>
      <c r="AT35" s="24">
        <f>IF(AR35&lt;=0,0,MIN(AR35+AS35,MIN(Schulden!G18,AR35+AS35)+MIN(MAX(0,Strategie!$C$9+SUMIFS(Sonderzahlungen!$D$8:$D$67,Sonderzahlungen!$G$8:$G$67,$B35,Sonderzahlungen!$E$8:$E$67,"Nach Strategie")-(IF(AND(Schulden!J8&lt;Schulden!J18,D35&gt;0),MAX(0,D35+E35-MIN(Schulden!G8,D35+E35)),0)+IF(AND(Schulden!J9&lt;Schulden!J18,H35&gt;0),MAX(0,H35+I35-MIN(Schulden!G9,H35+I35)),0)+IF(AND(Schulden!J10&lt;Schulden!J18,L35&gt;0),MAX(0,L35+M35-MIN(Schulden!G10,L35+M35)),0)+IF(AND(Schulden!J11&lt;Schulden!J18,P35&gt;0),MAX(0,P35+Q35-MIN(Schulden!G11,P35+Q35)),0)+IF(AND(Schulden!J12&lt;Schulden!J18,T35&gt;0),MAX(0,T35+U35-MIN(Schulden!G12,T35+U35)),0)+IF(AND(Schulden!J13&lt;Schulden!J18,X35&gt;0),MAX(0,X35+Y35-MIN(Schulden!G13,X35+Y35)),0)+IF(AND(Schulden!J14&lt;Schulden!J18,AB35&gt;0),MAX(0,AB35+AC35-MIN(Schulden!G14,AB35+AC35)),0)+IF(AND(Schulden!J15&lt;Schulden!J18,AF35&gt;0),MAX(0,AF35+AG35-MIN(Schulden!G15,AF35+AG35)),0)+IF(AND(Schulden!J16&lt;Schulden!J18,AJ35&gt;0),MAX(0,AJ35+AK35-MIN(Schulden!G16,AJ35+AK35)),0)+IF(AND(Schulden!J17&lt;Schulden!J18,AN35&gt;0),MAX(0,AN35+AO35-MIN(Schulden!G17,AN35+AO35)),0)+IF(AND(Schulden!J18&lt;Schulden!J18,AR35&gt;0),MAX(0,AR35+AS35-MIN(Schulden!G18,AR35+AS35)),0)+IF(AND(Schulden!J19&lt;Schulden!J18,AV35&gt;0),MAX(0,AV35+AW35-MIN(Schulden!G19,AV35+AW35)),0)+IF(AND(Schulden!J20&lt;Schulden!J18,AZ35&gt;0),MAX(0,AZ35+BA35-MIN(Schulden!G20,AZ35+BA35)),0)+IF(AND(Schulden!J21&lt;Schulden!J18,BD35&gt;0),MAX(0,BD35+BE35-MIN(Schulden!G21,BD35+BE35)),0)+IF(AND(Schulden!J22&lt;Schulden!J18,BH35&gt;0),MAX(0,BH35+BI35-MIN(Schulden!G22,BH35+BI35)),0))),MAX(0,AR35+AS35-MIN(Schulden!G18,AR35+AS35)))+SUMIFS(Sonderzahlungen!$D$8:$D$67,Sonderzahlungen!$G$8:$G$67,$B35,Sonderzahlungen!$E$8:$E$67,"Gezielte Schuld",Sonderzahlungen!$F$8:$F$67,Schulden!B18)))</f>
        <v/>
      </c>
      <c r="AU35" s="24">
        <f>MAX(0,AR35+AS35-AT35)</f>
        <v/>
      </c>
      <c r="AV35" s="24">
        <f>AY34</f>
        <v/>
      </c>
      <c r="AW35" s="24">
        <f>IF(AV35&lt;=0,0,AV35*Schulden!F19/12)</f>
        <v/>
      </c>
      <c r="AX35" s="24">
        <f>IF(AV35&lt;=0,0,MIN(AV35+AW35,MIN(Schulden!G19,AV35+AW35)+MIN(MAX(0,Strategie!$C$9+SUMIFS(Sonderzahlungen!$D$8:$D$67,Sonderzahlungen!$G$8:$G$67,$B35,Sonderzahlungen!$E$8:$E$67,"Nach Strategie")-(IF(AND(Schulden!J8&lt;Schulden!J19,D35&gt;0),MAX(0,D35+E35-MIN(Schulden!G8,D35+E35)),0)+IF(AND(Schulden!J9&lt;Schulden!J19,H35&gt;0),MAX(0,H35+I35-MIN(Schulden!G9,H35+I35)),0)+IF(AND(Schulden!J10&lt;Schulden!J19,L35&gt;0),MAX(0,L35+M35-MIN(Schulden!G10,L35+M35)),0)+IF(AND(Schulden!J11&lt;Schulden!J19,P35&gt;0),MAX(0,P35+Q35-MIN(Schulden!G11,P35+Q35)),0)+IF(AND(Schulden!J12&lt;Schulden!J19,T35&gt;0),MAX(0,T35+U35-MIN(Schulden!G12,T35+U35)),0)+IF(AND(Schulden!J13&lt;Schulden!J19,X35&gt;0),MAX(0,X35+Y35-MIN(Schulden!G13,X35+Y35)),0)+IF(AND(Schulden!J14&lt;Schulden!J19,AB35&gt;0),MAX(0,AB35+AC35-MIN(Schulden!G14,AB35+AC35)),0)+IF(AND(Schulden!J15&lt;Schulden!J19,AF35&gt;0),MAX(0,AF35+AG35-MIN(Schulden!G15,AF35+AG35)),0)+IF(AND(Schulden!J16&lt;Schulden!J19,AJ35&gt;0),MAX(0,AJ35+AK35-MIN(Schulden!G16,AJ35+AK35)),0)+IF(AND(Schulden!J17&lt;Schulden!J19,AN35&gt;0),MAX(0,AN35+AO35-MIN(Schulden!G17,AN35+AO35)),0)+IF(AND(Schulden!J18&lt;Schulden!J19,AR35&gt;0),MAX(0,AR35+AS35-MIN(Schulden!G18,AR35+AS35)),0)+IF(AND(Schulden!J19&lt;Schulden!J19,AV35&gt;0),MAX(0,AV35+AW35-MIN(Schulden!G19,AV35+AW35)),0)+IF(AND(Schulden!J20&lt;Schulden!J19,AZ35&gt;0),MAX(0,AZ35+BA35-MIN(Schulden!G20,AZ35+BA35)),0)+IF(AND(Schulden!J21&lt;Schulden!J19,BD35&gt;0),MAX(0,BD35+BE35-MIN(Schulden!G21,BD35+BE35)),0)+IF(AND(Schulden!J22&lt;Schulden!J19,BH35&gt;0),MAX(0,BH35+BI35-MIN(Schulden!G22,BH35+BI35)),0))),MAX(0,AV35+AW35-MIN(Schulden!G19,AV35+AW35)))+SUMIFS(Sonderzahlungen!$D$8:$D$67,Sonderzahlungen!$G$8:$G$67,$B35,Sonderzahlungen!$E$8:$E$67,"Gezielte Schuld",Sonderzahlungen!$F$8:$F$67,Schulden!B19)))</f>
        <v/>
      </c>
      <c r="AY35" s="24">
        <f>MAX(0,AV35+AW35-AX35)</f>
        <v/>
      </c>
      <c r="AZ35" s="24">
        <f>BC34</f>
        <v/>
      </c>
      <c r="BA35" s="24">
        <f>IF(AZ35&lt;=0,0,AZ35*Schulden!F20/12)</f>
        <v/>
      </c>
      <c r="BB35" s="24">
        <f>IF(AZ35&lt;=0,0,MIN(AZ35+BA35,MIN(Schulden!G20,AZ35+BA35)+MIN(MAX(0,Strategie!$C$9+SUMIFS(Sonderzahlungen!$D$8:$D$67,Sonderzahlungen!$G$8:$G$67,$B35,Sonderzahlungen!$E$8:$E$67,"Nach Strategie")-(IF(AND(Schulden!J8&lt;Schulden!J20,D35&gt;0),MAX(0,D35+E35-MIN(Schulden!G8,D35+E35)),0)+IF(AND(Schulden!J9&lt;Schulden!J20,H35&gt;0),MAX(0,H35+I35-MIN(Schulden!G9,H35+I35)),0)+IF(AND(Schulden!J10&lt;Schulden!J20,L35&gt;0),MAX(0,L35+M35-MIN(Schulden!G10,L35+M35)),0)+IF(AND(Schulden!J11&lt;Schulden!J20,P35&gt;0),MAX(0,P35+Q35-MIN(Schulden!G11,P35+Q35)),0)+IF(AND(Schulden!J12&lt;Schulden!J20,T35&gt;0),MAX(0,T35+U35-MIN(Schulden!G12,T35+U35)),0)+IF(AND(Schulden!J13&lt;Schulden!J20,X35&gt;0),MAX(0,X35+Y35-MIN(Schulden!G13,X35+Y35)),0)+IF(AND(Schulden!J14&lt;Schulden!J20,AB35&gt;0),MAX(0,AB35+AC35-MIN(Schulden!G14,AB35+AC35)),0)+IF(AND(Schulden!J15&lt;Schulden!J20,AF35&gt;0),MAX(0,AF35+AG35-MIN(Schulden!G15,AF35+AG35)),0)+IF(AND(Schulden!J16&lt;Schulden!J20,AJ35&gt;0),MAX(0,AJ35+AK35-MIN(Schulden!G16,AJ35+AK35)),0)+IF(AND(Schulden!J17&lt;Schulden!J20,AN35&gt;0),MAX(0,AN35+AO35-MIN(Schulden!G17,AN35+AO35)),0)+IF(AND(Schulden!J18&lt;Schulden!J20,AR35&gt;0),MAX(0,AR35+AS35-MIN(Schulden!G18,AR35+AS35)),0)+IF(AND(Schulden!J19&lt;Schulden!J20,AV35&gt;0),MAX(0,AV35+AW35-MIN(Schulden!G19,AV35+AW35)),0)+IF(AND(Schulden!J20&lt;Schulden!J20,AZ35&gt;0),MAX(0,AZ35+BA35-MIN(Schulden!G20,AZ35+BA35)),0)+IF(AND(Schulden!J21&lt;Schulden!J20,BD35&gt;0),MAX(0,BD35+BE35-MIN(Schulden!G21,BD35+BE35)),0)+IF(AND(Schulden!J22&lt;Schulden!J20,BH35&gt;0),MAX(0,BH35+BI35-MIN(Schulden!G22,BH35+BI35)),0))),MAX(0,AZ35+BA35-MIN(Schulden!G20,AZ35+BA35)))+SUMIFS(Sonderzahlungen!$D$8:$D$67,Sonderzahlungen!$G$8:$G$67,$B35,Sonderzahlungen!$E$8:$E$67,"Gezielte Schuld",Sonderzahlungen!$F$8:$F$67,Schulden!B20)))</f>
        <v/>
      </c>
      <c r="BC35" s="24">
        <f>MAX(0,AZ35+BA35-BB35)</f>
        <v/>
      </c>
      <c r="BD35" s="24">
        <f>BG34</f>
        <v/>
      </c>
      <c r="BE35" s="24">
        <f>IF(BD35&lt;=0,0,BD35*Schulden!F21/12)</f>
        <v/>
      </c>
      <c r="BF35" s="24">
        <f>IF(BD35&lt;=0,0,MIN(BD35+BE35,MIN(Schulden!G21,BD35+BE35)+MIN(MAX(0,Strategie!$C$9+SUMIFS(Sonderzahlungen!$D$8:$D$67,Sonderzahlungen!$G$8:$G$67,$B35,Sonderzahlungen!$E$8:$E$67,"Nach Strategie")-(IF(AND(Schulden!J8&lt;Schulden!J21,D35&gt;0),MAX(0,D35+E35-MIN(Schulden!G8,D35+E35)),0)+IF(AND(Schulden!J9&lt;Schulden!J21,H35&gt;0),MAX(0,H35+I35-MIN(Schulden!G9,H35+I35)),0)+IF(AND(Schulden!J10&lt;Schulden!J21,L35&gt;0),MAX(0,L35+M35-MIN(Schulden!G10,L35+M35)),0)+IF(AND(Schulden!J11&lt;Schulden!J21,P35&gt;0),MAX(0,P35+Q35-MIN(Schulden!G11,P35+Q35)),0)+IF(AND(Schulden!J12&lt;Schulden!J21,T35&gt;0),MAX(0,T35+U35-MIN(Schulden!G12,T35+U35)),0)+IF(AND(Schulden!J13&lt;Schulden!J21,X35&gt;0),MAX(0,X35+Y35-MIN(Schulden!G13,X35+Y35)),0)+IF(AND(Schulden!J14&lt;Schulden!J21,AB35&gt;0),MAX(0,AB35+AC35-MIN(Schulden!G14,AB35+AC35)),0)+IF(AND(Schulden!J15&lt;Schulden!J21,AF35&gt;0),MAX(0,AF35+AG35-MIN(Schulden!G15,AF35+AG35)),0)+IF(AND(Schulden!J16&lt;Schulden!J21,AJ35&gt;0),MAX(0,AJ35+AK35-MIN(Schulden!G16,AJ35+AK35)),0)+IF(AND(Schulden!J17&lt;Schulden!J21,AN35&gt;0),MAX(0,AN35+AO35-MIN(Schulden!G17,AN35+AO35)),0)+IF(AND(Schulden!J18&lt;Schulden!J21,AR35&gt;0),MAX(0,AR35+AS35-MIN(Schulden!G18,AR35+AS35)),0)+IF(AND(Schulden!J19&lt;Schulden!J21,AV35&gt;0),MAX(0,AV35+AW35-MIN(Schulden!G19,AV35+AW35)),0)+IF(AND(Schulden!J20&lt;Schulden!J21,AZ35&gt;0),MAX(0,AZ35+BA35-MIN(Schulden!G20,AZ35+BA35)),0)+IF(AND(Schulden!J21&lt;Schulden!J21,BD35&gt;0),MAX(0,BD35+BE35-MIN(Schulden!G21,BD35+BE35)),0)+IF(AND(Schulden!J22&lt;Schulden!J21,BH35&gt;0),MAX(0,BH35+BI35-MIN(Schulden!G22,BH35+BI35)),0))),MAX(0,BD35+BE35-MIN(Schulden!G21,BD35+BE35)))+SUMIFS(Sonderzahlungen!$D$8:$D$67,Sonderzahlungen!$G$8:$G$67,$B35,Sonderzahlungen!$E$8:$E$67,"Gezielte Schuld",Sonderzahlungen!$F$8:$F$67,Schulden!B21)))</f>
        <v/>
      </c>
      <c r="BG35" s="24">
        <f>MAX(0,BD35+BE35-BF35)</f>
        <v/>
      </c>
      <c r="BH35" s="24">
        <f>BK34</f>
        <v/>
      </c>
      <c r="BI35" s="24">
        <f>IF(BH35&lt;=0,0,BH35*Schulden!F22/12)</f>
        <v/>
      </c>
      <c r="BJ35" s="24">
        <f>IF(BH35&lt;=0,0,MIN(BH35+BI35,MIN(Schulden!G22,BH35+BI35)+MIN(MAX(0,Strategie!$C$9+SUMIFS(Sonderzahlungen!$D$8:$D$67,Sonderzahlungen!$G$8:$G$67,$B35,Sonderzahlungen!$E$8:$E$67,"Nach Strategie")-(IF(AND(Schulden!J8&lt;Schulden!J22,D35&gt;0),MAX(0,D35+E35-MIN(Schulden!G8,D35+E35)),0)+IF(AND(Schulden!J9&lt;Schulden!J22,H35&gt;0),MAX(0,H35+I35-MIN(Schulden!G9,H35+I35)),0)+IF(AND(Schulden!J10&lt;Schulden!J22,L35&gt;0),MAX(0,L35+M35-MIN(Schulden!G10,L35+M35)),0)+IF(AND(Schulden!J11&lt;Schulden!J22,P35&gt;0),MAX(0,P35+Q35-MIN(Schulden!G11,P35+Q35)),0)+IF(AND(Schulden!J12&lt;Schulden!J22,T35&gt;0),MAX(0,T35+U35-MIN(Schulden!G12,T35+U35)),0)+IF(AND(Schulden!J13&lt;Schulden!J22,X35&gt;0),MAX(0,X35+Y35-MIN(Schulden!G13,X35+Y35)),0)+IF(AND(Schulden!J14&lt;Schulden!J22,AB35&gt;0),MAX(0,AB35+AC35-MIN(Schulden!G14,AB35+AC35)),0)+IF(AND(Schulden!J15&lt;Schulden!J22,AF35&gt;0),MAX(0,AF35+AG35-MIN(Schulden!G15,AF35+AG35)),0)+IF(AND(Schulden!J16&lt;Schulden!J22,AJ35&gt;0),MAX(0,AJ35+AK35-MIN(Schulden!G16,AJ35+AK35)),0)+IF(AND(Schulden!J17&lt;Schulden!J22,AN35&gt;0),MAX(0,AN35+AO35-MIN(Schulden!G17,AN35+AO35)),0)+IF(AND(Schulden!J18&lt;Schulden!J22,AR35&gt;0),MAX(0,AR35+AS35-MIN(Schulden!G18,AR35+AS35)),0)+IF(AND(Schulden!J19&lt;Schulden!J22,AV35&gt;0),MAX(0,AV35+AW35-MIN(Schulden!G19,AV35+AW35)),0)+IF(AND(Schulden!J20&lt;Schulden!J22,AZ35&gt;0),MAX(0,AZ35+BA35-MIN(Schulden!G20,AZ35+BA35)),0)+IF(AND(Schulden!J21&lt;Schulden!J22,BD35&gt;0),MAX(0,BD35+BE35-MIN(Schulden!G21,BD35+BE35)),0)+IF(AND(Schulden!J22&lt;Schulden!J22,BH35&gt;0),MAX(0,BH35+BI35-MIN(Schulden!G22,BH35+BI35)),0))),MAX(0,BH35+BI35-MIN(Schulden!G22,BH35+BI35)))+SUMIFS(Sonderzahlungen!$D$8:$D$67,Sonderzahlungen!$G$8:$G$67,$B35,Sonderzahlungen!$E$8:$E$67,"Gezielte Schuld",Sonderzahlungen!$F$8:$F$67,Schulden!B22)))</f>
        <v/>
      </c>
      <c r="BK35" s="24">
        <f>MAX(0,BH35+BI35-BJ35)</f>
        <v/>
      </c>
    </row>
    <row r="36">
      <c r="B36" s="23">
        <f>EDATE(B35,1)</f>
        <v/>
      </c>
      <c r="C36" s="24">
        <f>SUMIFS(Sonderzahlungen!$D$8:$D$67,Sonderzahlungen!$G$8:$G$67,B36)</f>
        <v/>
      </c>
      <c r="D36" s="24">
        <f>G35</f>
        <v/>
      </c>
      <c r="E36" s="24">
        <f>IF(D36&lt;=0,0,D36*Schulden!F8/12)</f>
        <v/>
      </c>
      <c r="F36" s="24">
        <f>IF(D36&lt;=0,0,MIN(D36+E36,MIN(Schulden!G8,D36+E36)+MIN(MAX(0,Strategie!$C$9+SUMIFS(Sonderzahlungen!$D$8:$D$67,Sonderzahlungen!$G$8:$G$67,$B36,Sonderzahlungen!$E$8:$E$67,"Nach Strategie")-(IF(AND(Schulden!J8&lt;Schulden!J8,D36&gt;0),MAX(0,D36+E36-MIN(Schulden!G8,D36+E36)),0)+IF(AND(Schulden!J9&lt;Schulden!J8,H36&gt;0),MAX(0,H36+I36-MIN(Schulden!G9,H36+I36)),0)+IF(AND(Schulden!J10&lt;Schulden!J8,L36&gt;0),MAX(0,L36+M36-MIN(Schulden!G10,L36+M36)),0)+IF(AND(Schulden!J11&lt;Schulden!J8,P36&gt;0),MAX(0,P36+Q36-MIN(Schulden!G11,P36+Q36)),0)+IF(AND(Schulden!J12&lt;Schulden!J8,T36&gt;0),MAX(0,T36+U36-MIN(Schulden!G12,T36+U36)),0)+IF(AND(Schulden!J13&lt;Schulden!J8,X36&gt;0),MAX(0,X36+Y36-MIN(Schulden!G13,X36+Y36)),0)+IF(AND(Schulden!J14&lt;Schulden!J8,AB36&gt;0),MAX(0,AB36+AC36-MIN(Schulden!G14,AB36+AC36)),0)+IF(AND(Schulden!J15&lt;Schulden!J8,AF36&gt;0),MAX(0,AF36+AG36-MIN(Schulden!G15,AF36+AG36)),0)+IF(AND(Schulden!J16&lt;Schulden!J8,AJ36&gt;0),MAX(0,AJ36+AK36-MIN(Schulden!G16,AJ36+AK36)),0)+IF(AND(Schulden!J17&lt;Schulden!J8,AN36&gt;0),MAX(0,AN36+AO36-MIN(Schulden!G17,AN36+AO36)),0)+IF(AND(Schulden!J18&lt;Schulden!J8,AR36&gt;0),MAX(0,AR36+AS36-MIN(Schulden!G18,AR36+AS36)),0)+IF(AND(Schulden!J19&lt;Schulden!J8,AV36&gt;0),MAX(0,AV36+AW36-MIN(Schulden!G19,AV36+AW36)),0)+IF(AND(Schulden!J20&lt;Schulden!J8,AZ36&gt;0),MAX(0,AZ36+BA36-MIN(Schulden!G20,AZ36+BA36)),0)+IF(AND(Schulden!J21&lt;Schulden!J8,BD36&gt;0),MAX(0,BD36+BE36-MIN(Schulden!G21,BD36+BE36)),0)+IF(AND(Schulden!J22&lt;Schulden!J8,BH36&gt;0),MAX(0,BH36+BI36-MIN(Schulden!G22,BH36+BI36)),0))),MAX(0,D36+E36-MIN(Schulden!G8,D36+E36)))+SUMIFS(Sonderzahlungen!$D$8:$D$67,Sonderzahlungen!$G$8:$G$67,$B36,Sonderzahlungen!$E$8:$E$67,"Gezielte Schuld",Sonderzahlungen!$F$8:$F$67,Schulden!B8)))</f>
        <v/>
      </c>
      <c r="G36" s="24">
        <f>MAX(0,D36+E36-F36)</f>
        <v/>
      </c>
      <c r="H36" s="24">
        <f>K35</f>
        <v/>
      </c>
      <c r="I36" s="24">
        <f>IF(H36&lt;=0,0,H36*Schulden!F9/12)</f>
        <v/>
      </c>
      <c r="J36" s="24">
        <f>IF(H36&lt;=0,0,MIN(H36+I36,MIN(Schulden!G9,H36+I36)+MIN(MAX(0,Strategie!$C$9+SUMIFS(Sonderzahlungen!$D$8:$D$67,Sonderzahlungen!$G$8:$G$67,$B36,Sonderzahlungen!$E$8:$E$67,"Nach Strategie")-(IF(AND(Schulden!J8&lt;Schulden!J9,D36&gt;0),MAX(0,D36+E36-MIN(Schulden!G8,D36+E36)),0)+IF(AND(Schulden!J9&lt;Schulden!J9,H36&gt;0),MAX(0,H36+I36-MIN(Schulden!G9,H36+I36)),0)+IF(AND(Schulden!J10&lt;Schulden!J9,L36&gt;0),MAX(0,L36+M36-MIN(Schulden!G10,L36+M36)),0)+IF(AND(Schulden!J11&lt;Schulden!J9,P36&gt;0),MAX(0,P36+Q36-MIN(Schulden!G11,P36+Q36)),0)+IF(AND(Schulden!J12&lt;Schulden!J9,T36&gt;0),MAX(0,T36+U36-MIN(Schulden!G12,T36+U36)),0)+IF(AND(Schulden!J13&lt;Schulden!J9,X36&gt;0),MAX(0,X36+Y36-MIN(Schulden!G13,X36+Y36)),0)+IF(AND(Schulden!J14&lt;Schulden!J9,AB36&gt;0),MAX(0,AB36+AC36-MIN(Schulden!G14,AB36+AC36)),0)+IF(AND(Schulden!J15&lt;Schulden!J9,AF36&gt;0),MAX(0,AF36+AG36-MIN(Schulden!G15,AF36+AG36)),0)+IF(AND(Schulden!J16&lt;Schulden!J9,AJ36&gt;0),MAX(0,AJ36+AK36-MIN(Schulden!G16,AJ36+AK36)),0)+IF(AND(Schulden!J17&lt;Schulden!J9,AN36&gt;0),MAX(0,AN36+AO36-MIN(Schulden!G17,AN36+AO36)),0)+IF(AND(Schulden!J18&lt;Schulden!J9,AR36&gt;0),MAX(0,AR36+AS36-MIN(Schulden!G18,AR36+AS36)),0)+IF(AND(Schulden!J19&lt;Schulden!J9,AV36&gt;0),MAX(0,AV36+AW36-MIN(Schulden!G19,AV36+AW36)),0)+IF(AND(Schulden!J20&lt;Schulden!J9,AZ36&gt;0),MAX(0,AZ36+BA36-MIN(Schulden!G20,AZ36+BA36)),0)+IF(AND(Schulden!J21&lt;Schulden!J9,BD36&gt;0),MAX(0,BD36+BE36-MIN(Schulden!G21,BD36+BE36)),0)+IF(AND(Schulden!J22&lt;Schulden!J9,BH36&gt;0),MAX(0,BH36+BI36-MIN(Schulden!G22,BH36+BI36)),0))),MAX(0,H36+I36-MIN(Schulden!G9,H36+I36)))+SUMIFS(Sonderzahlungen!$D$8:$D$67,Sonderzahlungen!$G$8:$G$67,$B36,Sonderzahlungen!$E$8:$E$67,"Gezielte Schuld",Sonderzahlungen!$F$8:$F$67,Schulden!B9)))</f>
        <v/>
      </c>
      <c r="K36" s="24">
        <f>MAX(0,H36+I36-J36)</f>
        <v/>
      </c>
      <c r="L36" s="24">
        <f>O35</f>
        <v/>
      </c>
      <c r="M36" s="24">
        <f>IF(L36&lt;=0,0,L36*Schulden!F10/12)</f>
        <v/>
      </c>
      <c r="N36" s="24">
        <f>IF(L36&lt;=0,0,MIN(L36+M36,MIN(Schulden!G10,L36+M36)+MIN(MAX(0,Strategie!$C$9+SUMIFS(Sonderzahlungen!$D$8:$D$67,Sonderzahlungen!$G$8:$G$67,$B36,Sonderzahlungen!$E$8:$E$67,"Nach Strategie")-(IF(AND(Schulden!J8&lt;Schulden!J10,D36&gt;0),MAX(0,D36+E36-MIN(Schulden!G8,D36+E36)),0)+IF(AND(Schulden!J9&lt;Schulden!J10,H36&gt;0),MAX(0,H36+I36-MIN(Schulden!G9,H36+I36)),0)+IF(AND(Schulden!J10&lt;Schulden!J10,L36&gt;0),MAX(0,L36+M36-MIN(Schulden!G10,L36+M36)),0)+IF(AND(Schulden!J11&lt;Schulden!J10,P36&gt;0),MAX(0,P36+Q36-MIN(Schulden!G11,P36+Q36)),0)+IF(AND(Schulden!J12&lt;Schulden!J10,T36&gt;0),MAX(0,T36+U36-MIN(Schulden!G12,T36+U36)),0)+IF(AND(Schulden!J13&lt;Schulden!J10,X36&gt;0),MAX(0,X36+Y36-MIN(Schulden!G13,X36+Y36)),0)+IF(AND(Schulden!J14&lt;Schulden!J10,AB36&gt;0),MAX(0,AB36+AC36-MIN(Schulden!G14,AB36+AC36)),0)+IF(AND(Schulden!J15&lt;Schulden!J10,AF36&gt;0),MAX(0,AF36+AG36-MIN(Schulden!G15,AF36+AG36)),0)+IF(AND(Schulden!J16&lt;Schulden!J10,AJ36&gt;0),MAX(0,AJ36+AK36-MIN(Schulden!G16,AJ36+AK36)),0)+IF(AND(Schulden!J17&lt;Schulden!J10,AN36&gt;0),MAX(0,AN36+AO36-MIN(Schulden!G17,AN36+AO36)),0)+IF(AND(Schulden!J18&lt;Schulden!J10,AR36&gt;0),MAX(0,AR36+AS36-MIN(Schulden!G18,AR36+AS36)),0)+IF(AND(Schulden!J19&lt;Schulden!J10,AV36&gt;0),MAX(0,AV36+AW36-MIN(Schulden!G19,AV36+AW36)),0)+IF(AND(Schulden!J20&lt;Schulden!J10,AZ36&gt;0),MAX(0,AZ36+BA36-MIN(Schulden!G20,AZ36+BA36)),0)+IF(AND(Schulden!J21&lt;Schulden!J10,BD36&gt;0),MAX(0,BD36+BE36-MIN(Schulden!G21,BD36+BE36)),0)+IF(AND(Schulden!J22&lt;Schulden!J10,BH36&gt;0),MAX(0,BH36+BI36-MIN(Schulden!G22,BH36+BI36)),0))),MAX(0,L36+M36-MIN(Schulden!G10,L36+M36)))+SUMIFS(Sonderzahlungen!$D$8:$D$67,Sonderzahlungen!$G$8:$G$67,$B36,Sonderzahlungen!$E$8:$E$67,"Gezielte Schuld",Sonderzahlungen!$F$8:$F$67,Schulden!B10)))</f>
        <v/>
      </c>
      <c r="O36" s="24">
        <f>MAX(0,L36+M36-N36)</f>
        <v/>
      </c>
      <c r="P36" s="24">
        <f>S35</f>
        <v/>
      </c>
      <c r="Q36" s="24">
        <f>IF(P36&lt;=0,0,P36*Schulden!F11/12)</f>
        <v/>
      </c>
      <c r="R36" s="24">
        <f>IF(P36&lt;=0,0,MIN(P36+Q36,MIN(Schulden!G11,P36+Q36)+MIN(MAX(0,Strategie!$C$9+SUMIFS(Sonderzahlungen!$D$8:$D$67,Sonderzahlungen!$G$8:$G$67,$B36,Sonderzahlungen!$E$8:$E$67,"Nach Strategie")-(IF(AND(Schulden!J8&lt;Schulden!J11,D36&gt;0),MAX(0,D36+E36-MIN(Schulden!G8,D36+E36)),0)+IF(AND(Schulden!J9&lt;Schulden!J11,H36&gt;0),MAX(0,H36+I36-MIN(Schulden!G9,H36+I36)),0)+IF(AND(Schulden!J10&lt;Schulden!J11,L36&gt;0),MAX(0,L36+M36-MIN(Schulden!G10,L36+M36)),0)+IF(AND(Schulden!J11&lt;Schulden!J11,P36&gt;0),MAX(0,P36+Q36-MIN(Schulden!G11,P36+Q36)),0)+IF(AND(Schulden!J12&lt;Schulden!J11,T36&gt;0),MAX(0,T36+U36-MIN(Schulden!G12,T36+U36)),0)+IF(AND(Schulden!J13&lt;Schulden!J11,X36&gt;0),MAX(0,X36+Y36-MIN(Schulden!G13,X36+Y36)),0)+IF(AND(Schulden!J14&lt;Schulden!J11,AB36&gt;0),MAX(0,AB36+AC36-MIN(Schulden!G14,AB36+AC36)),0)+IF(AND(Schulden!J15&lt;Schulden!J11,AF36&gt;0),MAX(0,AF36+AG36-MIN(Schulden!G15,AF36+AG36)),0)+IF(AND(Schulden!J16&lt;Schulden!J11,AJ36&gt;0),MAX(0,AJ36+AK36-MIN(Schulden!G16,AJ36+AK36)),0)+IF(AND(Schulden!J17&lt;Schulden!J11,AN36&gt;0),MAX(0,AN36+AO36-MIN(Schulden!G17,AN36+AO36)),0)+IF(AND(Schulden!J18&lt;Schulden!J11,AR36&gt;0),MAX(0,AR36+AS36-MIN(Schulden!G18,AR36+AS36)),0)+IF(AND(Schulden!J19&lt;Schulden!J11,AV36&gt;0),MAX(0,AV36+AW36-MIN(Schulden!G19,AV36+AW36)),0)+IF(AND(Schulden!J20&lt;Schulden!J11,AZ36&gt;0),MAX(0,AZ36+BA36-MIN(Schulden!G20,AZ36+BA36)),0)+IF(AND(Schulden!J21&lt;Schulden!J11,BD36&gt;0),MAX(0,BD36+BE36-MIN(Schulden!G21,BD36+BE36)),0)+IF(AND(Schulden!J22&lt;Schulden!J11,BH36&gt;0),MAX(0,BH36+BI36-MIN(Schulden!G22,BH36+BI36)),0))),MAX(0,P36+Q36-MIN(Schulden!G11,P36+Q36)))+SUMIFS(Sonderzahlungen!$D$8:$D$67,Sonderzahlungen!$G$8:$G$67,$B36,Sonderzahlungen!$E$8:$E$67,"Gezielte Schuld",Sonderzahlungen!$F$8:$F$67,Schulden!B11)))</f>
        <v/>
      </c>
      <c r="S36" s="24">
        <f>MAX(0,P36+Q36-R36)</f>
        <v/>
      </c>
      <c r="T36" s="24">
        <f>W35</f>
        <v/>
      </c>
      <c r="U36" s="24">
        <f>IF(T36&lt;=0,0,T36*Schulden!F12/12)</f>
        <v/>
      </c>
      <c r="V36" s="24">
        <f>IF(T36&lt;=0,0,MIN(T36+U36,MIN(Schulden!G12,T36+U36)+MIN(MAX(0,Strategie!$C$9+SUMIFS(Sonderzahlungen!$D$8:$D$67,Sonderzahlungen!$G$8:$G$67,$B36,Sonderzahlungen!$E$8:$E$67,"Nach Strategie")-(IF(AND(Schulden!J8&lt;Schulden!J12,D36&gt;0),MAX(0,D36+E36-MIN(Schulden!G8,D36+E36)),0)+IF(AND(Schulden!J9&lt;Schulden!J12,H36&gt;0),MAX(0,H36+I36-MIN(Schulden!G9,H36+I36)),0)+IF(AND(Schulden!J10&lt;Schulden!J12,L36&gt;0),MAX(0,L36+M36-MIN(Schulden!G10,L36+M36)),0)+IF(AND(Schulden!J11&lt;Schulden!J12,P36&gt;0),MAX(0,P36+Q36-MIN(Schulden!G11,P36+Q36)),0)+IF(AND(Schulden!J12&lt;Schulden!J12,T36&gt;0),MAX(0,T36+U36-MIN(Schulden!G12,T36+U36)),0)+IF(AND(Schulden!J13&lt;Schulden!J12,X36&gt;0),MAX(0,X36+Y36-MIN(Schulden!G13,X36+Y36)),0)+IF(AND(Schulden!J14&lt;Schulden!J12,AB36&gt;0),MAX(0,AB36+AC36-MIN(Schulden!G14,AB36+AC36)),0)+IF(AND(Schulden!J15&lt;Schulden!J12,AF36&gt;0),MAX(0,AF36+AG36-MIN(Schulden!G15,AF36+AG36)),0)+IF(AND(Schulden!J16&lt;Schulden!J12,AJ36&gt;0),MAX(0,AJ36+AK36-MIN(Schulden!G16,AJ36+AK36)),0)+IF(AND(Schulden!J17&lt;Schulden!J12,AN36&gt;0),MAX(0,AN36+AO36-MIN(Schulden!G17,AN36+AO36)),0)+IF(AND(Schulden!J18&lt;Schulden!J12,AR36&gt;0),MAX(0,AR36+AS36-MIN(Schulden!G18,AR36+AS36)),0)+IF(AND(Schulden!J19&lt;Schulden!J12,AV36&gt;0),MAX(0,AV36+AW36-MIN(Schulden!G19,AV36+AW36)),0)+IF(AND(Schulden!J20&lt;Schulden!J12,AZ36&gt;0),MAX(0,AZ36+BA36-MIN(Schulden!G20,AZ36+BA36)),0)+IF(AND(Schulden!J21&lt;Schulden!J12,BD36&gt;0),MAX(0,BD36+BE36-MIN(Schulden!G21,BD36+BE36)),0)+IF(AND(Schulden!J22&lt;Schulden!J12,BH36&gt;0),MAX(0,BH36+BI36-MIN(Schulden!G22,BH36+BI36)),0))),MAX(0,T36+U36-MIN(Schulden!G12,T36+U36)))+SUMIFS(Sonderzahlungen!$D$8:$D$67,Sonderzahlungen!$G$8:$G$67,$B36,Sonderzahlungen!$E$8:$E$67,"Gezielte Schuld",Sonderzahlungen!$F$8:$F$67,Schulden!B12)))</f>
        <v/>
      </c>
      <c r="W36" s="24">
        <f>MAX(0,T36+U36-V36)</f>
        <v/>
      </c>
      <c r="X36" s="24">
        <f>AA35</f>
        <v/>
      </c>
      <c r="Y36" s="24">
        <f>IF(X36&lt;=0,0,X36*Schulden!F13/12)</f>
        <v/>
      </c>
      <c r="Z36" s="24">
        <f>IF(X36&lt;=0,0,MIN(X36+Y36,MIN(Schulden!G13,X36+Y36)+MIN(MAX(0,Strategie!$C$9+SUMIFS(Sonderzahlungen!$D$8:$D$67,Sonderzahlungen!$G$8:$G$67,$B36,Sonderzahlungen!$E$8:$E$67,"Nach Strategie")-(IF(AND(Schulden!J8&lt;Schulden!J13,D36&gt;0),MAX(0,D36+E36-MIN(Schulden!G8,D36+E36)),0)+IF(AND(Schulden!J9&lt;Schulden!J13,H36&gt;0),MAX(0,H36+I36-MIN(Schulden!G9,H36+I36)),0)+IF(AND(Schulden!J10&lt;Schulden!J13,L36&gt;0),MAX(0,L36+M36-MIN(Schulden!G10,L36+M36)),0)+IF(AND(Schulden!J11&lt;Schulden!J13,P36&gt;0),MAX(0,P36+Q36-MIN(Schulden!G11,P36+Q36)),0)+IF(AND(Schulden!J12&lt;Schulden!J13,T36&gt;0),MAX(0,T36+U36-MIN(Schulden!G12,T36+U36)),0)+IF(AND(Schulden!J13&lt;Schulden!J13,X36&gt;0),MAX(0,X36+Y36-MIN(Schulden!G13,X36+Y36)),0)+IF(AND(Schulden!J14&lt;Schulden!J13,AB36&gt;0),MAX(0,AB36+AC36-MIN(Schulden!G14,AB36+AC36)),0)+IF(AND(Schulden!J15&lt;Schulden!J13,AF36&gt;0),MAX(0,AF36+AG36-MIN(Schulden!G15,AF36+AG36)),0)+IF(AND(Schulden!J16&lt;Schulden!J13,AJ36&gt;0),MAX(0,AJ36+AK36-MIN(Schulden!G16,AJ36+AK36)),0)+IF(AND(Schulden!J17&lt;Schulden!J13,AN36&gt;0),MAX(0,AN36+AO36-MIN(Schulden!G17,AN36+AO36)),0)+IF(AND(Schulden!J18&lt;Schulden!J13,AR36&gt;0),MAX(0,AR36+AS36-MIN(Schulden!G18,AR36+AS36)),0)+IF(AND(Schulden!J19&lt;Schulden!J13,AV36&gt;0),MAX(0,AV36+AW36-MIN(Schulden!G19,AV36+AW36)),0)+IF(AND(Schulden!J20&lt;Schulden!J13,AZ36&gt;0),MAX(0,AZ36+BA36-MIN(Schulden!G20,AZ36+BA36)),0)+IF(AND(Schulden!J21&lt;Schulden!J13,BD36&gt;0),MAX(0,BD36+BE36-MIN(Schulden!G21,BD36+BE36)),0)+IF(AND(Schulden!J22&lt;Schulden!J13,BH36&gt;0),MAX(0,BH36+BI36-MIN(Schulden!G22,BH36+BI36)),0))),MAX(0,X36+Y36-MIN(Schulden!G13,X36+Y36)))+SUMIFS(Sonderzahlungen!$D$8:$D$67,Sonderzahlungen!$G$8:$G$67,$B36,Sonderzahlungen!$E$8:$E$67,"Gezielte Schuld",Sonderzahlungen!$F$8:$F$67,Schulden!B13)))</f>
        <v/>
      </c>
      <c r="AA36" s="24">
        <f>MAX(0,X36+Y36-Z36)</f>
        <v/>
      </c>
      <c r="AB36" s="24">
        <f>AE35</f>
        <v/>
      </c>
      <c r="AC36" s="24">
        <f>IF(AB36&lt;=0,0,AB36*Schulden!F14/12)</f>
        <v/>
      </c>
      <c r="AD36" s="24">
        <f>IF(AB36&lt;=0,0,MIN(AB36+AC36,MIN(Schulden!G14,AB36+AC36)+MIN(MAX(0,Strategie!$C$9+SUMIFS(Sonderzahlungen!$D$8:$D$67,Sonderzahlungen!$G$8:$G$67,$B36,Sonderzahlungen!$E$8:$E$67,"Nach Strategie")-(IF(AND(Schulden!J8&lt;Schulden!J14,D36&gt;0),MAX(0,D36+E36-MIN(Schulden!G8,D36+E36)),0)+IF(AND(Schulden!J9&lt;Schulden!J14,H36&gt;0),MAX(0,H36+I36-MIN(Schulden!G9,H36+I36)),0)+IF(AND(Schulden!J10&lt;Schulden!J14,L36&gt;0),MAX(0,L36+M36-MIN(Schulden!G10,L36+M36)),0)+IF(AND(Schulden!J11&lt;Schulden!J14,P36&gt;0),MAX(0,P36+Q36-MIN(Schulden!G11,P36+Q36)),0)+IF(AND(Schulden!J12&lt;Schulden!J14,T36&gt;0),MAX(0,T36+U36-MIN(Schulden!G12,T36+U36)),0)+IF(AND(Schulden!J13&lt;Schulden!J14,X36&gt;0),MAX(0,X36+Y36-MIN(Schulden!G13,X36+Y36)),0)+IF(AND(Schulden!J14&lt;Schulden!J14,AB36&gt;0),MAX(0,AB36+AC36-MIN(Schulden!G14,AB36+AC36)),0)+IF(AND(Schulden!J15&lt;Schulden!J14,AF36&gt;0),MAX(0,AF36+AG36-MIN(Schulden!G15,AF36+AG36)),0)+IF(AND(Schulden!J16&lt;Schulden!J14,AJ36&gt;0),MAX(0,AJ36+AK36-MIN(Schulden!G16,AJ36+AK36)),0)+IF(AND(Schulden!J17&lt;Schulden!J14,AN36&gt;0),MAX(0,AN36+AO36-MIN(Schulden!G17,AN36+AO36)),0)+IF(AND(Schulden!J18&lt;Schulden!J14,AR36&gt;0),MAX(0,AR36+AS36-MIN(Schulden!G18,AR36+AS36)),0)+IF(AND(Schulden!J19&lt;Schulden!J14,AV36&gt;0),MAX(0,AV36+AW36-MIN(Schulden!G19,AV36+AW36)),0)+IF(AND(Schulden!J20&lt;Schulden!J14,AZ36&gt;0),MAX(0,AZ36+BA36-MIN(Schulden!G20,AZ36+BA36)),0)+IF(AND(Schulden!J21&lt;Schulden!J14,BD36&gt;0),MAX(0,BD36+BE36-MIN(Schulden!G21,BD36+BE36)),0)+IF(AND(Schulden!J22&lt;Schulden!J14,BH36&gt;0),MAX(0,BH36+BI36-MIN(Schulden!G22,BH36+BI36)),0))),MAX(0,AB36+AC36-MIN(Schulden!G14,AB36+AC36)))+SUMIFS(Sonderzahlungen!$D$8:$D$67,Sonderzahlungen!$G$8:$G$67,$B36,Sonderzahlungen!$E$8:$E$67,"Gezielte Schuld",Sonderzahlungen!$F$8:$F$67,Schulden!B14)))</f>
        <v/>
      </c>
      <c r="AE36" s="24">
        <f>MAX(0,AB36+AC36-AD36)</f>
        <v/>
      </c>
      <c r="AF36" s="24">
        <f>AI35</f>
        <v/>
      </c>
      <c r="AG36" s="24">
        <f>IF(AF36&lt;=0,0,AF36*Schulden!F15/12)</f>
        <v/>
      </c>
      <c r="AH36" s="24">
        <f>IF(AF36&lt;=0,0,MIN(AF36+AG36,MIN(Schulden!G15,AF36+AG36)+MIN(MAX(0,Strategie!$C$9+SUMIFS(Sonderzahlungen!$D$8:$D$67,Sonderzahlungen!$G$8:$G$67,$B36,Sonderzahlungen!$E$8:$E$67,"Nach Strategie")-(IF(AND(Schulden!J8&lt;Schulden!J15,D36&gt;0),MAX(0,D36+E36-MIN(Schulden!G8,D36+E36)),0)+IF(AND(Schulden!J9&lt;Schulden!J15,H36&gt;0),MAX(0,H36+I36-MIN(Schulden!G9,H36+I36)),0)+IF(AND(Schulden!J10&lt;Schulden!J15,L36&gt;0),MAX(0,L36+M36-MIN(Schulden!G10,L36+M36)),0)+IF(AND(Schulden!J11&lt;Schulden!J15,P36&gt;0),MAX(0,P36+Q36-MIN(Schulden!G11,P36+Q36)),0)+IF(AND(Schulden!J12&lt;Schulden!J15,T36&gt;0),MAX(0,T36+U36-MIN(Schulden!G12,T36+U36)),0)+IF(AND(Schulden!J13&lt;Schulden!J15,X36&gt;0),MAX(0,X36+Y36-MIN(Schulden!G13,X36+Y36)),0)+IF(AND(Schulden!J14&lt;Schulden!J15,AB36&gt;0),MAX(0,AB36+AC36-MIN(Schulden!G14,AB36+AC36)),0)+IF(AND(Schulden!J15&lt;Schulden!J15,AF36&gt;0),MAX(0,AF36+AG36-MIN(Schulden!G15,AF36+AG36)),0)+IF(AND(Schulden!J16&lt;Schulden!J15,AJ36&gt;0),MAX(0,AJ36+AK36-MIN(Schulden!G16,AJ36+AK36)),0)+IF(AND(Schulden!J17&lt;Schulden!J15,AN36&gt;0),MAX(0,AN36+AO36-MIN(Schulden!G17,AN36+AO36)),0)+IF(AND(Schulden!J18&lt;Schulden!J15,AR36&gt;0),MAX(0,AR36+AS36-MIN(Schulden!G18,AR36+AS36)),0)+IF(AND(Schulden!J19&lt;Schulden!J15,AV36&gt;0),MAX(0,AV36+AW36-MIN(Schulden!G19,AV36+AW36)),0)+IF(AND(Schulden!J20&lt;Schulden!J15,AZ36&gt;0),MAX(0,AZ36+BA36-MIN(Schulden!G20,AZ36+BA36)),0)+IF(AND(Schulden!J21&lt;Schulden!J15,BD36&gt;0),MAX(0,BD36+BE36-MIN(Schulden!G21,BD36+BE36)),0)+IF(AND(Schulden!J22&lt;Schulden!J15,BH36&gt;0),MAX(0,BH36+BI36-MIN(Schulden!G22,BH36+BI36)),0))),MAX(0,AF36+AG36-MIN(Schulden!G15,AF36+AG36)))+SUMIFS(Sonderzahlungen!$D$8:$D$67,Sonderzahlungen!$G$8:$G$67,$B36,Sonderzahlungen!$E$8:$E$67,"Gezielte Schuld",Sonderzahlungen!$F$8:$F$67,Schulden!B15)))</f>
        <v/>
      </c>
      <c r="AI36" s="24">
        <f>MAX(0,AF36+AG36-AH36)</f>
        <v/>
      </c>
      <c r="AJ36" s="24">
        <f>AM35</f>
        <v/>
      </c>
      <c r="AK36" s="24">
        <f>IF(AJ36&lt;=0,0,AJ36*Schulden!F16/12)</f>
        <v/>
      </c>
      <c r="AL36" s="24">
        <f>IF(AJ36&lt;=0,0,MIN(AJ36+AK36,MIN(Schulden!G16,AJ36+AK36)+MIN(MAX(0,Strategie!$C$9+SUMIFS(Sonderzahlungen!$D$8:$D$67,Sonderzahlungen!$G$8:$G$67,$B36,Sonderzahlungen!$E$8:$E$67,"Nach Strategie")-(IF(AND(Schulden!J8&lt;Schulden!J16,D36&gt;0),MAX(0,D36+E36-MIN(Schulden!G8,D36+E36)),0)+IF(AND(Schulden!J9&lt;Schulden!J16,H36&gt;0),MAX(0,H36+I36-MIN(Schulden!G9,H36+I36)),0)+IF(AND(Schulden!J10&lt;Schulden!J16,L36&gt;0),MAX(0,L36+M36-MIN(Schulden!G10,L36+M36)),0)+IF(AND(Schulden!J11&lt;Schulden!J16,P36&gt;0),MAX(0,P36+Q36-MIN(Schulden!G11,P36+Q36)),0)+IF(AND(Schulden!J12&lt;Schulden!J16,T36&gt;0),MAX(0,T36+U36-MIN(Schulden!G12,T36+U36)),0)+IF(AND(Schulden!J13&lt;Schulden!J16,X36&gt;0),MAX(0,X36+Y36-MIN(Schulden!G13,X36+Y36)),0)+IF(AND(Schulden!J14&lt;Schulden!J16,AB36&gt;0),MAX(0,AB36+AC36-MIN(Schulden!G14,AB36+AC36)),0)+IF(AND(Schulden!J15&lt;Schulden!J16,AF36&gt;0),MAX(0,AF36+AG36-MIN(Schulden!G15,AF36+AG36)),0)+IF(AND(Schulden!J16&lt;Schulden!J16,AJ36&gt;0),MAX(0,AJ36+AK36-MIN(Schulden!G16,AJ36+AK36)),0)+IF(AND(Schulden!J17&lt;Schulden!J16,AN36&gt;0),MAX(0,AN36+AO36-MIN(Schulden!G17,AN36+AO36)),0)+IF(AND(Schulden!J18&lt;Schulden!J16,AR36&gt;0),MAX(0,AR36+AS36-MIN(Schulden!G18,AR36+AS36)),0)+IF(AND(Schulden!J19&lt;Schulden!J16,AV36&gt;0),MAX(0,AV36+AW36-MIN(Schulden!G19,AV36+AW36)),0)+IF(AND(Schulden!J20&lt;Schulden!J16,AZ36&gt;0),MAX(0,AZ36+BA36-MIN(Schulden!G20,AZ36+BA36)),0)+IF(AND(Schulden!J21&lt;Schulden!J16,BD36&gt;0),MAX(0,BD36+BE36-MIN(Schulden!G21,BD36+BE36)),0)+IF(AND(Schulden!J22&lt;Schulden!J16,BH36&gt;0),MAX(0,BH36+BI36-MIN(Schulden!G22,BH36+BI36)),0))),MAX(0,AJ36+AK36-MIN(Schulden!G16,AJ36+AK36)))+SUMIFS(Sonderzahlungen!$D$8:$D$67,Sonderzahlungen!$G$8:$G$67,$B36,Sonderzahlungen!$E$8:$E$67,"Gezielte Schuld",Sonderzahlungen!$F$8:$F$67,Schulden!B16)))</f>
        <v/>
      </c>
      <c r="AM36" s="24">
        <f>MAX(0,AJ36+AK36-AL36)</f>
        <v/>
      </c>
      <c r="AN36" s="24">
        <f>AQ35</f>
        <v/>
      </c>
      <c r="AO36" s="24">
        <f>IF(AN36&lt;=0,0,AN36*Schulden!F17/12)</f>
        <v/>
      </c>
      <c r="AP36" s="24">
        <f>IF(AN36&lt;=0,0,MIN(AN36+AO36,MIN(Schulden!G17,AN36+AO36)+MIN(MAX(0,Strategie!$C$9+SUMIFS(Sonderzahlungen!$D$8:$D$67,Sonderzahlungen!$G$8:$G$67,$B36,Sonderzahlungen!$E$8:$E$67,"Nach Strategie")-(IF(AND(Schulden!J8&lt;Schulden!J17,D36&gt;0),MAX(0,D36+E36-MIN(Schulden!G8,D36+E36)),0)+IF(AND(Schulden!J9&lt;Schulden!J17,H36&gt;0),MAX(0,H36+I36-MIN(Schulden!G9,H36+I36)),0)+IF(AND(Schulden!J10&lt;Schulden!J17,L36&gt;0),MAX(0,L36+M36-MIN(Schulden!G10,L36+M36)),0)+IF(AND(Schulden!J11&lt;Schulden!J17,P36&gt;0),MAX(0,P36+Q36-MIN(Schulden!G11,P36+Q36)),0)+IF(AND(Schulden!J12&lt;Schulden!J17,T36&gt;0),MAX(0,T36+U36-MIN(Schulden!G12,T36+U36)),0)+IF(AND(Schulden!J13&lt;Schulden!J17,X36&gt;0),MAX(0,X36+Y36-MIN(Schulden!G13,X36+Y36)),0)+IF(AND(Schulden!J14&lt;Schulden!J17,AB36&gt;0),MAX(0,AB36+AC36-MIN(Schulden!G14,AB36+AC36)),0)+IF(AND(Schulden!J15&lt;Schulden!J17,AF36&gt;0),MAX(0,AF36+AG36-MIN(Schulden!G15,AF36+AG36)),0)+IF(AND(Schulden!J16&lt;Schulden!J17,AJ36&gt;0),MAX(0,AJ36+AK36-MIN(Schulden!G16,AJ36+AK36)),0)+IF(AND(Schulden!J17&lt;Schulden!J17,AN36&gt;0),MAX(0,AN36+AO36-MIN(Schulden!G17,AN36+AO36)),0)+IF(AND(Schulden!J18&lt;Schulden!J17,AR36&gt;0),MAX(0,AR36+AS36-MIN(Schulden!G18,AR36+AS36)),0)+IF(AND(Schulden!J19&lt;Schulden!J17,AV36&gt;0),MAX(0,AV36+AW36-MIN(Schulden!G19,AV36+AW36)),0)+IF(AND(Schulden!J20&lt;Schulden!J17,AZ36&gt;0),MAX(0,AZ36+BA36-MIN(Schulden!G20,AZ36+BA36)),0)+IF(AND(Schulden!J21&lt;Schulden!J17,BD36&gt;0),MAX(0,BD36+BE36-MIN(Schulden!G21,BD36+BE36)),0)+IF(AND(Schulden!J22&lt;Schulden!J17,BH36&gt;0),MAX(0,BH36+BI36-MIN(Schulden!G22,BH36+BI36)),0))),MAX(0,AN36+AO36-MIN(Schulden!G17,AN36+AO36)))+SUMIFS(Sonderzahlungen!$D$8:$D$67,Sonderzahlungen!$G$8:$G$67,$B36,Sonderzahlungen!$E$8:$E$67,"Gezielte Schuld",Sonderzahlungen!$F$8:$F$67,Schulden!B17)))</f>
        <v/>
      </c>
      <c r="AQ36" s="24">
        <f>MAX(0,AN36+AO36-AP36)</f>
        <v/>
      </c>
      <c r="AR36" s="24">
        <f>AU35</f>
        <v/>
      </c>
      <c r="AS36" s="24">
        <f>IF(AR36&lt;=0,0,AR36*Schulden!F18/12)</f>
        <v/>
      </c>
      <c r="AT36" s="24">
        <f>IF(AR36&lt;=0,0,MIN(AR36+AS36,MIN(Schulden!G18,AR36+AS36)+MIN(MAX(0,Strategie!$C$9+SUMIFS(Sonderzahlungen!$D$8:$D$67,Sonderzahlungen!$G$8:$G$67,$B36,Sonderzahlungen!$E$8:$E$67,"Nach Strategie")-(IF(AND(Schulden!J8&lt;Schulden!J18,D36&gt;0),MAX(0,D36+E36-MIN(Schulden!G8,D36+E36)),0)+IF(AND(Schulden!J9&lt;Schulden!J18,H36&gt;0),MAX(0,H36+I36-MIN(Schulden!G9,H36+I36)),0)+IF(AND(Schulden!J10&lt;Schulden!J18,L36&gt;0),MAX(0,L36+M36-MIN(Schulden!G10,L36+M36)),0)+IF(AND(Schulden!J11&lt;Schulden!J18,P36&gt;0),MAX(0,P36+Q36-MIN(Schulden!G11,P36+Q36)),0)+IF(AND(Schulden!J12&lt;Schulden!J18,T36&gt;0),MAX(0,T36+U36-MIN(Schulden!G12,T36+U36)),0)+IF(AND(Schulden!J13&lt;Schulden!J18,X36&gt;0),MAX(0,X36+Y36-MIN(Schulden!G13,X36+Y36)),0)+IF(AND(Schulden!J14&lt;Schulden!J18,AB36&gt;0),MAX(0,AB36+AC36-MIN(Schulden!G14,AB36+AC36)),0)+IF(AND(Schulden!J15&lt;Schulden!J18,AF36&gt;0),MAX(0,AF36+AG36-MIN(Schulden!G15,AF36+AG36)),0)+IF(AND(Schulden!J16&lt;Schulden!J18,AJ36&gt;0),MAX(0,AJ36+AK36-MIN(Schulden!G16,AJ36+AK36)),0)+IF(AND(Schulden!J17&lt;Schulden!J18,AN36&gt;0),MAX(0,AN36+AO36-MIN(Schulden!G17,AN36+AO36)),0)+IF(AND(Schulden!J18&lt;Schulden!J18,AR36&gt;0),MAX(0,AR36+AS36-MIN(Schulden!G18,AR36+AS36)),0)+IF(AND(Schulden!J19&lt;Schulden!J18,AV36&gt;0),MAX(0,AV36+AW36-MIN(Schulden!G19,AV36+AW36)),0)+IF(AND(Schulden!J20&lt;Schulden!J18,AZ36&gt;0),MAX(0,AZ36+BA36-MIN(Schulden!G20,AZ36+BA36)),0)+IF(AND(Schulden!J21&lt;Schulden!J18,BD36&gt;0),MAX(0,BD36+BE36-MIN(Schulden!G21,BD36+BE36)),0)+IF(AND(Schulden!J22&lt;Schulden!J18,BH36&gt;0),MAX(0,BH36+BI36-MIN(Schulden!G22,BH36+BI36)),0))),MAX(0,AR36+AS36-MIN(Schulden!G18,AR36+AS36)))+SUMIFS(Sonderzahlungen!$D$8:$D$67,Sonderzahlungen!$G$8:$G$67,$B36,Sonderzahlungen!$E$8:$E$67,"Gezielte Schuld",Sonderzahlungen!$F$8:$F$67,Schulden!B18)))</f>
        <v/>
      </c>
      <c r="AU36" s="24">
        <f>MAX(0,AR36+AS36-AT36)</f>
        <v/>
      </c>
      <c r="AV36" s="24">
        <f>AY35</f>
        <v/>
      </c>
      <c r="AW36" s="24">
        <f>IF(AV36&lt;=0,0,AV36*Schulden!F19/12)</f>
        <v/>
      </c>
      <c r="AX36" s="24">
        <f>IF(AV36&lt;=0,0,MIN(AV36+AW36,MIN(Schulden!G19,AV36+AW36)+MIN(MAX(0,Strategie!$C$9+SUMIFS(Sonderzahlungen!$D$8:$D$67,Sonderzahlungen!$G$8:$G$67,$B36,Sonderzahlungen!$E$8:$E$67,"Nach Strategie")-(IF(AND(Schulden!J8&lt;Schulden!J19,D36&gt;0),MAX(0,D36+E36-MIN(Schulden!G8,D36+E36)),0)+IF(AND(Schulden!J9&lt;Schulden!J19,H36&gt;0),MAX(0,H36+I36-MIN(Schulden!G9,H36+I36)),0)+IF(AND(Schulden!J10&lt;Schulden!J19,L36&gt;0),MAX(0,L36+M36-MIN(Schulden!G10,L36+M36)),0)+IF(AND(Schulden!J11&lt;Schulden!J19,P36&gt;0),MAX(0,P36+Q36-MIN(Schulden!G11,P36+Q36)),0)+IF(AND(Schulden!J12&lt;Schulden!J19,T36&gt;0),MAX(0,T36+U36-MIN(Schulden!G12,T36+U36)),0)+IF(AND(Schulden!J13&lt;Schulden!J19,X36&gt;0),MAX(0,X36+Y36-MIN(Schulden!G13,X36+Y36)),0)+IF(AND(Schulden!J14&lt;Schulden!J19,AB36&gt;0),MAX(0,AB36+AC36-MIN(Schulden!G14,AB36+AC36)),0)+IF(AND(Schulden!J15&lt;Schulden!J19,AF36&gt;0),MAX(0,AF36+AG36-MIN(Schulden!G15,AF36+AG36)),0)+IF(AND(Schulden!J16&lt;Schulden!J19,AJ36&gt;0),MAX(0,AJ36+AK36-MIN(Schulden!G16,AJ36+AK36)),0)+IF(AND(Schulden!J17&lt;Schulden!J19,AN36&gt;0),MAX(0,AN36+AO36-MIN(Schulden!G17,AN36+AO36)),0)+IF(AND(Schulden!J18&lt;Schulden!J19,AR36&gt;0),MAX(0,AR36+AS36-MIN(Schulden!G18,AR36+AS36)),0)+IF(AND(Schulden!J19&lt;Schulden!J19,AV36&gt;0),MAX(0,AV36+AW36-MIN(Schulden!G19,AV36+AW36)),0)+IF(AND(Schulden!J20&lt;Schulden!J19,AZ36&gt;0),MAX(0,AZ36+BA36-MIN(Schulden!G20,AZ36+BA36)),0)+IF(AND(Schulden!J21&lt;Schulden!J19,BD36&gt;0),MAX(0,BD36+BE36-MIN(Schulden!G21,BD36+BE36)),0)+IF(AND(Schulden!J22&lt;Schulden!J19,BH36&gt;0),MAX(0,BH36+BI36-MIN(Schulden!G22,BH36+BI36)),0))),MAX(0,AV36+AW36-MIN(Schulden!G19,AV36+AW36)))+SUMIFS(Sonderzahlungen!$D$8:$D$67,Sonderzahlungen!$G$8:$G$67,$B36,Sonderzahlungen!$E$8:$E$67,"Gezielte Schuld",Sonderzahlungen!$F$8:$F$67,Schulden!B19)))</f>
        <v/>
      </c>
      <c r="AY36" s="24">
        <f>MAX(0,AV36+AW36-AX36)</f>
        <v/>
      </c>
      <c r="AZ36" s="24">
        <f>BC35</f>
        <v/>
      </c>
      <c r="BA36" s="24">
        <f>IF(AZ36&lt;=0,0,AZ36*Schulden!F20/12)</f>
        <v/>
      </c>
      <c r="BB36" s="24">
        <f>IF(AZ36&lt;=0,0,MIN(AZ36+BA36,MIN(Schulden!G20,AZ36+BA36)+MIN(MAX(0,Strategie!$C$9+SUMIFS(Sonderzahlungen!$D$8:$D$67,Sonderzahlungen!$G$8:$G$67,$B36,Sonderzahlungen!$E$8:$E$67,"Nach Strategie")-(IF(AND(Schulden!J8&lt;Schulden!J20,D36&gt;0),MAX(0,D36+E36-MIN(Schulden!G8,D36+E36)),0)+IF(AND(Schulden!J9&lt;Schulden!J20,H36&gt;0),MAX(0,H36+I36-MIN(Schulden!G9,H36+I36)),0)+IF(AND(Schulden!J10&lt;Schulden!J20,L36&gt;0),MAX(0,L36+M36-MIN(Schulden!G10,L36+M36)),0)+IF(AND(Schulden!J11&lt;Schulden!J20,P36&gt;0),MAX(0,P36+Q36-MIN(Schulden!G11,P36+Q36)),0)+IF(AND(Schulden!J12&lt;Schulden!J20,T36&gt;0),MAX(0,T36+U36-MIN(Schulden!G12,T36+U36)),0)+IF(AND(Schulden!J13&lt;Schulden!J20,X36&gt;0),MAX(0,X36+Y36-MIN(Schulden!G13,X36+Y36)),0)+IF(AND(Schulden!J14&lt;Schulden!J20,AB36&gt;0),MAX(0,AB36+AC36-MIN(Schulden!G14,AB36+AC36)),0)+IF(AND(Schulden!J15&lt;Schulden!J20,AF36&gt;0),MAX(0,AF36+AG36-MIN(Schulden!G15,AF36+AG36)),0)+IF(AND(Schulden!J16&lt;Schulden!J20,AJ36&gt;0),MAX(0,AJ36+AK36-MIN(Schulden!G16,AJ36+AK36)),0)+IF(AND(Schulden!J17&lt;Schulden!J20,AN36&gt;0),MAX(0,AN36+AO36-MIN(Schulden!G17,AN36+AO36)),0)+IF(AND(Schulden!J18&lt;Schulden!J20,AR36&gt;0),MAX(0,AR36+AS36-MIN(Schulden!G18,AR36+AS36)),0)+IF(AND(Schulden!J19&lt;Schulden!J20,AV36&gt;0),MAX(0,AV36+AW36-MIN(Schulden!G19,AV36+AW36)),0)+IF(AND(Schulden!J20&lt;Schulden!J20,AZ36&gt;0),MAX(0,AZ36+BA36-MIN(Schulden!G20,AZ36+BA36)),0)+IF(AND(Schulden!J21&lt;Schulden!J20,BD36&gt;0),MAX(0,BD36+BE36-MIN(Schulden!G21,BD36+BE36)),0)+IF(AND(Schulden!J22&lt;Schulden!J20,BH36&gt;0),MAX(0,BH36+BI36-MIN(Schulden!G22,BH36+BI36)),0))),MAX(0,AZ36+BA36-MIN(Schulden!G20,AZ36+BA36)))+SUMIFS(Sonderzahlungen!$D$8:$D$67,Sonderzahlungen!$G$8:$G$67,$B36,Sonderzahlungen!$E$8:$E$67,"Gezielte Schuld",Sonderzahlungen!$F$8:$F$67,Schulden!B20)))</f>
        <v/>
      </c>
      <c r="BC36" s="24">
        <f>MAX(0,AZ36+BA36-BB36)</f>
        <v/>
      </c>
      <c r="BD36" s="24">
        <f>BG35</f>
        <v/>
      </c>
      <c r="BE36" s="24">
        <f>IF(BD36&lt;=0,0,BD36*Schulden!F21/12)</f>
        <v/>
      </c>
      <c r="BF36" s="24">
        <f>IF(BD36&lt;=0,0,MIN(BD36+BE36,MIN(Schulden!G21,BD36+BE36)+MIN(MAX(0,Strategie!$C$9+SUMIFS(Sonderzahlungen!$D$8:$D$67,Sonderzahlungen!$G$8:$G$67,$B36,Sonderzahlungen!$E$8:$E$67,"Nach Strategie")-(IF(AND(Schulden!J8&lt;Schulden!J21,D36&gt;0),MAX(0,D36+E36-MIN(Schulden!G8,D36+E36)),0)+IF(AND(Schulden!J9&lt;Schulden!J21,H36&gt;0),MAX(0,H36+I36-MIN(Schulden!G9,H36+I36)),0)+IF(AND(Schulden!J10&lt;Schulden!J21,L36&gt;0),MAX(0,L36+M36-MIN(Schulden!G10,L36+M36)),0)+IF(AND(Schulden!J11&lt;Schulden!J21,P36&gt;0),MAX(0,P36+Q36-MIN(Schulden!G11,P36+Q36)),0)+IF(AND(Schulden!J12&lt;Schulden!J21,T36&gt;0),MAX(0,T36+U36-MIN(Schulden!G12,T36+U36)),0)+IF(AND(Schulden!J13&lt;Schulden!J21,X36&gt;0),MAX(0,X36+Y36-MIN(Schulden!G13,X36+Y36)),0)+IF(AND(Schulden!J14&lt;Schulden!J21,AB36&gt;0),MAX(0,AB36+AC36-MIN(Schulden!G14,AB36+AC36)),0)+IF(AND(Schulden!J15&lt;Schulden!J21,AF36&gt;0),MAX(0,AF36+AG36-MIN(Schulden!G15,AF36+AG36)),0)+IF(AND(Schulden!J16&lt;Schulden!J21,AJ36&gt;0),MAX(0,AJ36+AK36-MIN(Schulden!G16,AJ36+AK36)),0)+IF(AND(Schulden!J17&lt;Schulden!J21,AN36&gt;0),MAX(0,AN36+AO36-MIN(Schulden!G17,AN36+AO36)),0)+IF(AND(Schulden!J18&lt;Schulden!J21,AR36&gt;0),MAX(0,AR36+AS36-MIN(Schulden!G18,AR36+AS36)),0)+IF(AND(Schulden!J19&lt;Schulden!J21,AV36&gt;0),MAX(0,AV36+AW36-MIN(Schulden!G19,AV36+AW36)),0)+IF(AND(Schulden!J20&lt;Schulden!J21,AZ36&gt;0),MAX(0,AZ36+BA36-MIN(Schulden!G20,AZ36+BA36)),0)+IF(AND(Schulden!J21&lt;Schulden!J21,BD36&gt;0),MAX(0,BD36+BE36-MIN(Schulden!G21,BD36+BE36)),0)+IF(AND(Schulden!J22&lt;Schulden!J21,BH36&gt;0),MAX(0,BH36+BI36-MIN(Schulden!G22,BH36+BI36)),0))),MAX(0,BD36+BE36-MIN(Schulden!G21,BD36+BE36)))+SUMIFS(Sonderzahlungen!$D$8:$D$67,Sonderzahlungen!$G$8:$G$67,$B36,Sonderzahlungen!$E$8:$E$67,"Gezielte Schuld",Sonderzahlungen!$F$8:$F$67,Schulden!B21)))</f>
        <v/>
      </c>
      <c r="BG36" s="24">
        <f>MAX(0,BD36+BE36-BF36)</f>
        <v/>
      </c>
      <c r="BH36" s="24">
        <f>BK35</f>
        <v/>
      </c>
      <c r="BI36" s="24">
        <f>IF(BH36&lt;=0,0,BH36*Schulden!F22/12)</f>
        <v/>
      </c>
      <c r="BJ36" s="24">
        <f>IF(BH36&lt;=0,0,MIN(BH36+BI36,MIN(Schulden!G22,BH36+BI36)+MIN(MAX(0,Strategie!$C$9+SUMIFS(Sonderzahlungen!$D$8:$D$67,Sonderzahlungen!$G$8:$G$67,$B36,Sonderzahlungen!$E$8:$E$67,"Nach Strategie")-(IF(AND(Schulden!J8&lt;Schulden!J22,D36&gt;0),MAX(0,D36+E36-MIN(Schulden!G8,D36+E36)),0)+IF(AND(Schulden!J9&lt;Schulden!J22,H36&gt;0),MAX(0,H36+I36-MIN(Schulden!G9,H36+I36)),0)+IF(AND(Schulden!J10&lt;Schulden!J22,L36&gt;0),MAX(0,L36+M36-MIN(Schulden!G10,L36+M36)),0)+IF(AND(Schulden!J11&lt;Schulden!J22,P36&gt;0),MAX(0,P36+Q36-MIN(Schulden!G11,P36+Q36)),0)+IF(AND(Schulden!J12&lt;Schulden!J22,T36&gt;0),MAX(0,T36+U36-MIN(Schulden!G12,T36+U36)),0)+IF(AND(Schulden!J13&lt;Schulden!J22,X36&gt;0),MAX(0,X36+Y36-MIN(Schulden!G13,X36+Y36)),0)+IF(AND(Schulden!J14&lt;Schulden!J22,AB36&gt;0),MAX(0,AB36+AC36-MIN(Schulden!G14,AB36+AC36)),0)+IF(AND(Schulden!J15&lt;Schulden!J22,AF36&gt;0),MAX(0,AF36+AG36-MIN(Schulden!G15,AF36+AG36)),0)+IF(AND(Schulden!J16&lt;Schulden!J22,AJ36&gt;0),MAX(0,AJ36+AK36-MIN(Schulden!G16,AJ36+AK36)),0)+IF(AND(Schulden!J17&lt;Schulden!J22,AN36&gt;0),MAX(0,AN36+AO36-MIN(Schulden!G17,AN36+AO36)),0)+IF(AND(Schulden!J18&lt;Schulden!J22,AR36&gt;0),MAX(0,AR36+AS36-MIN(Schulden!G18,AR36+AS36)),0)+IF(AND(Schulden!J19&lt;Schulden!J22,AV36&gt;0),MAX(0,AV36+AW36-MIN(Schulden!G19,AV36+AW36)),0)+IF(AND(Schulden!J20&lt;Schulden!J22,AZ36&gt;0),MAX(0,AZ36+BA36-MIN(Schulden!G20,AZ36+BA36)),0)+IF(AND(Schulden!J21&lt;Schulden!J22,BD36&gt;0),MAX(0,BD36+BE36-MIN(Schulden!G21,BD36+BE36)),0)+IF(AND(Schulden!J22&lt;Schulden!J22,BH36&gt;0),MAX(0,BH36+BI36-MIN(Schulden!G22,BH36+BI36)),0))),MAX(0,BH36+BI36-MIN(Schulden!G22,BH36+BI36)))+SUMIFS(Sonderzahlungen!$D$8:$D$67,Sonderzahlungen!$G$8:$G$67,$B36,Sonderzahlungen!$E$8:$E$67,"Gezielte Schuld",Sonderzahlungen!$F$8:$F$67,Schulden!B22)))</f>
        <v/>
      </c>
      <c r="BK36" s="24">
        <f>MAX(0,BH36+BI36-BJ36)</f>
        <v/>
      </c>
    </row>
    <row r="37">
      <c r="B37" s="23">
        <f>EDATE(B36,1)</f>
        <v/>
      </c>
      <c r="C37" s="24">
        <f>SUMIFS(Sonderzahlungen!$D$8:$D$67,Sonderzahlungen!$G$8:$G$67,B37)</f>
        <v/>
      </c>
      <c r="D37" s="24">
        <f>G36</f>
        <v/>
      </c>
      <c r="E37" s="24">
        <f>IF(D37&lt;=0,0,D37*Schulden!F8/12)</f>
        <v/>
      </c>
      <c r="F37" s="24">
        <f>IF(D37&lt;=0,0,MIN(D37+E37,MIN(Schulden!G8,D37+E37)+MIN(MAX(0,Strategie!$C$9+SUMIFS(Sonderzahlungen!$D$8:$D$67,Sonderzahlungen!$G$8:$G$67,$B37,Sonderzahlungen!$E$8:$E$67,"Nach Strategie")-(IF(AND(Schulden!J8&lt;Schulden!J8,D37&gt;0),MAX(0,D37+E37-MIN(Schulden!G8,D37+E37)),0)+IF(AND(Schulden!J9&lt;Schulden!J8,H37&gt;0),MAX(0,H37+I37-MIN(Schulden!G9,H37+I37)),0)+IF(AND(Schulden!J10&lt;Schulden!J8,L37&gt;0),MAX(0,L37+M37-MIN(Schulden!G10,L37+M37)),0)+IF(AND(Schulden!J11&lt;Schulden!J8,P37&gt;0),MAX(0,P37+Q37-MIN(Schulden!G11,P37+Q37)),0)+IF(AND(Schulden!J12&lt;Schulden!J8,T37&gt;0),MAX(0,T37+U37-MIN(Schulden!G12,T37+U37)),0)+IF(AND(Schulden!J13&lt;Schulden!J8,X37&gt;0),MAX(0,X37+Y37-MIN(Schulden!G13,X37+Y37)),0)+IF(AND(Schulden!J14&lt;Schulden!J8,AB37&gt;0),MAX(0,AB37+AC37-MIN(Schulden!G14,AB37+AC37)),0)+IF(AND(Schulden!J15&lt;Schulden!J8,AF37&gt;0),MAX(0,AF37+AG37-MIN(Schulden!G15,AF37+AG37)),0)+IF(AND(Schulden!J16&lt;Schulden!J8,AJ37&gt;0),MAX(0,AJ37+AK37-MIN(Schulden!G16,AJ37+AK37)),0)+IF(AND(Schulden!J17&lt;Schulden!J8,AN37&gt;0),MAX(0,AN37+AO37-MIN(Schulden!G17,AN37+AO37)),0)+IF(AND(Schulden!J18&lt;Schulden!J8,AR37&gt;0),MAX(0,AR37+AS37-MIN(Schulden!G18,AR37+AS37)),0)+IF(AND(Schulden!J19&lt;Schulden!J8,AV37&gt;0),MAX(0,AV37+AW37-MIN(Schulden!G19,AV37+AW37)),0)+IF(AND(Schulden!J20&lt;Schulden!J8,AZ37&gt;0),MAX(0,AZ37+BA37-MIN(Schulden!G20,AZ37+BA37)),0)+IF(AND(Schulden!J21&lt;Schulden!J8,BD37&gt;0),MAX(0,BD37+BE37-MIN(Schulden!G21,BD37+BE37)),0)+IF(AND(Schulden!J22&lt;Schulden!J8,BH37&gt;0),MAX(0,BH37+BI37-MIN(Schulden!G22,BH37+BI37)),0))),MAX(0,D37+E37-MIN(Schulden!G8,D37+E37)))+SUMIFS(Sonderzahlungen!$D$8:$D$67,Sonderzahlungen!$G$8:$G$67,$B37,Sonderzahlungen!$E$8:$E$67,"Gezielte Schuld",Sonderzahlungen!$F$8:$F$67,Schulden!B8)))</f>
        <v/>
      </c>
      <c r="G37" s="24">
        <f>MAX(0,D37+E37-F37)</f>
        <v/>
      </c>
      <c r="H37" s="24">
        <f>K36</f>
        <v/>
      </c>
      <c r="I37" s="24">
        <f>IF(H37&lt;=0,0,H37*Schulden!F9/12)</f>
        <v/>
      </c>
      <c r="J37" s="24">
        <f>IF(H37&lt;=0,0,MIN(H37+I37,MIN(Schulden!G9,H37+I37)+MIN(MAX(0,Strategie!$C$9+SUMIFS(Sonderzahlungen!$D$8:$D$67,Sonderzahlungen!$G$8:$G$67,$B37,Sonderzahlungen!$E$8:$E$67,"Nach Strategie")-(IF(AND(Schulden!J8&lt;Schulden!J9,D37&gt;0),MAX(0,D37+E37-MIN(Schulden!G8,D37+E37)),0)+IF(AND(Schulden!J9&lt;Schulden!J9,H37&gt;0),MAX(0,H37+I37-MIN(Schulden!G9,H37+I37)),0)+IF(AND(Schulden!J10&lt;Schulden!J9,L37&gt;0),MAX(0,L37+M37-MIN(Schulden!G10,L37+M37)),0)+IF(AND(Schulden!J11&lt;Schulden!J9,P37&gt;0),MAX(0,P37+Q37-MIN(Schulden!G11,P37+Q37)),0)+IF(AND(Schulden!J12&lt;Schulden!J9,T37&gt;0),MAX(0,T37+U37-MIN(Schulden!G12,T37+U37)),0)+IF(AND(Schulden!J13&lt;Schulden!J9,X37&gt;0),MAX(0,X37+Y37-MIN(Schulden!G13,X37+Y37)),0)+IF(AND(Schulden!J14&lt;Schulden!J9,AB37&gt;0),MAX(0,AB37+AC37-MIN(Schulden!G14,AB37+AC37)),0)+IF(AND(Schulden!J15&lt;Schulden!J9,AF37&gt;0),MAX(0,AF37+AG37-MIN(Schulden!G15,AF37+AG37)),0)+IF(AND(Schulden!J16&lt;Schulden!J9,AJ37&gt;0),MAX(0,AJ37+AK37-MIN(Schulden!G16,AJ37+AK37)),0)+IF(AND(Schulden!J17&lt;Schulden!J9,AN37&gt;0),MAX(0,AN37+AO37-MIN(Schulden!G17,AN37+AO37)),0)+IF(AND(Schulden!J18&lt;Schulden!J9,AR37&gt;0),MAX(0,AR37+AS37-MIN(Schulden!G18,AR37+AS37)),0)+IF(AND(Schulden!J19&lt;Schulden!J9,AV37&gt;0),MAX(0,AV37+AW37-MIN(Schulden!G19,AV37+AW37)),0)+IF(AND(Schulden!J20&lt;Schulden!J9,AZ37&gt;0),MAX(0,AZ37+BA37-MIN(Schulden!G20,AZ37+BA37)),0)+IF(AND(Schulden!J21&lt;Schulden!J9,BD37&gt;0),MAX(0,BD37+BE37-MIN(Schulden!G21,BD37+BE37)),0)+IF(AND(Schulden!J22&lt;Schulden!J9,BH37&gt;0),MAX(0,BH37+BI37-MIN(Schulden!G22,BH37+BI37)),0))),MAX(0,H37+I37-MIN(Schulden!G9,H37+I37)))+SUMIFS(Sonderzahlungen!$D$8:$D$67,Sonderzahlungen!$G$8:$G$67,$B37,Sonderzahlungen!$E$8:$E$67,"Gezielte Schuld",Sonderzahlungen!$F$8:$F$67,Schulden!B9)))</f>
        <v/>
      </c>
      <c r="K37" s="24">
        <f>MAX(0,H37+I37-J37)</f>
        <v/>
      </c>
      <c r="L37" s="24">
        <f>O36</f>
        <v/>
      </c>
      <c r="M37" s="24">
        <f>IF(L37&lt;=0,0,L37*Schulden!F10/12)</f>
        <v/>
      </c>
      <c r="N37" s="24">
        <f>IF(L37&lt;=0,0,MIN(L37+M37,MIN(Schulden!G10,L37+M37)+MIN(MAX(0,Strategie!$C$9+SUMIFS(Sonderzahlungen!$D$8:$D$67,Sonderzahlungen!$G$8:$G$67,$B37,Sonderzahlungen!$E$8:$E$67,"Nach Strategie")-(IF(AND(Schulden!J8&lt;Schulden!J10,D37&gt;0),MAX(0,D37+E37-MIN(Schulden!G8,D37+E37)),0)+IF(AND(Schulden!J9&lt;Schulden!J10,H37&gt;0),MAX(0,H37+I37-MIN(Schulden!G9,H37+I37)),0)+IF(AND(Schulden!J10&lt;Schulden!J10,L37&gt;0),MAX(0,L37+M37-MIN(Schulden!G10,L37+M37)),0)+IF(AND(Schulden!J11&lt;Schulden!J10,P37&gt;0),MAX(0,P37+Q37-MIN(Schulden!G11,P37+Q37)),0)+IF(AND(Schulden!J12&lt;Schulden!J10,T37&gt;0),MAX(0,T37+U37-MIN(Schulden!G12,T37+U37)),0)+IF(AND(Schulden!J13&lt;Schulden!J10,X37&gt;0),MAX(0,X37+Y37-MIN(Schulden!G13,X37+Y37)),0)+IF(AND(Schulden!J14&lt;Schulden!J10,AB37&gt;0),MAX(0,AB37+AC37-MIN(Schulden!G14,AB37+AC37)),0)+IF(AND(Schulden!J15&lt;Schulden!J10,AF37&gt;0),MAX(0,AF37+AG37-MIN(Schulden!G15,AF37+AG37)),0)+IF(AND(Schulden!J16&lt;Schulden!J10,AJ37&gt;0),MAX(0,AJ37+AK37-MIN(Schulden!G16,AJ37+AK37)),0)+IF(AND(Schulden!J17&lt;Schulden!J10,AN37&gt;0),MAX(0,AN37+AO37-MIN(Schulden!G17,AN37+AO37)),0)+IF(AND(Schulden!J18&lt;Schulden!J10,AR37&gt;0),MAX(0,AR37+AS37-MIN(Schulden!G18,AR37+AS37)),0)+IF(AND(Schulden!J19&lt;Schulden!J10,AV37&gt;0),MAX(0,AV37+AW37-MIN(Schulden!G19,AV37+AW37)),0)+IF(AND(Schulden!J20&lt;Schulden!J10,AZ37&gt;0),MAX(0,AZ37+BA37-MIN(Schulden!G20,AZ37+BA37)),0)+IF(AND(Schulden!J21&lt;Schulden!J10,BD37&gt;0),MAX(0,BD37+BE37-MIN(Schulden!G21,BD37+BE37)),0)+IF(AND(Schulden!J22&lt;Schulden!J10,BH37&gt;0),MAX(0,BH37+BI37-MIN(Schulden!G22,BH37+BI37)),0))),MAX(0,L37+M37-MIN(Schulden!G10,L37+M37)))+SUMIFS(Sonderzahlungen!$D$8:$D$67,Sonderzahlungen!$G$8:$G$67,$B37,Sonderzahlungen!$E$8:$E$67,"Gezielte Schuld",Sonderzahlungen!$F$8:$F$67,Schulden!B10)))</f>
        <v/>
      </c>
      <c r="O37" s="24">
        <f>MAX(0,L37+M37-N37)</f>
        <v/>
      </c>
      <c r="P37" s="24">
        <f>S36</f>
        <v/>
      </c>
      <c r="Q37" s="24">
        <f>IF(P37&lt;=0,0,P37*Schulden!F11/12)</f>
        <v/>
      </c>
      <c r="R37" s="24">
        <f>IF(P37&lt;=0,0,MIN(P37+Q37,MIN(Schulden!G11,P37+Q37)+MIN(MAX(0,Strategie!$C$9+SUMIFS(Sonderzahlungen!$D$8:$D$67,Sonderzahlungen!$G$8:$G$67,$B37,Sonderzahlungen!$E$8:$E$67,"Nach Strategie")-(IF(AND(Schulden!J8&lt;Schulden!J11,D37&gt;0),MAX(0,D37+E37-MIN(Schulden!G8,D37+E37)),0)+IF(AND(Schulden!J9&lt;Schulden!J11,H37&gt;0),MAX(0,H37+I37-MIN(Schulden!G9,H37+I37)),0)+IF(AND(Schulden!J10&lt;Schulden!J11,L37&gt;0),MAX(0,L37+M37-MIN(Schulden!G10,L37+M37)),0)+IF(AND(Schulden!J11&lt;Schulden!J11,P37&gt;0),MAX(0,P37+Q37-MIN(Schulden!G11,P37+Q37)),0)+IF(AND(Schulden!J12&lt;Schulden!J11,T37&gt;0),MAX(0,T37+U37-MIN(Schulden!G12,T37+U37)),0)+IF(AND(Schulden!J13&lt;Schulden!J11,X37&gt;0),MAX(0,X37+Y37-MIN(Schulden!G13,X37+Y37)),0)+IF(AND(Schulden!J14&lt;Schulden!J11,AB37&gt;0),MAX(0,AB37+AC37-MIN(Schulden!G14,AB37+AC37)),0)+IF(AND(Schulden!J15&lt;Schulden!J11,AF37&gt;0),MAX(0,AF37+AG37-MIN(Schulden!G15,AF37+AG37)),0)+IF(AND(Schulden!J16&lt;Schulden!J11,AJ37&gt;0),MAX(0,AJ37+AK37-MIN(Schulden!G16,AJ37+AK37)),0)+IF(AND(Schulden!J17&lt;Schulden!J11,AN37&gt;0),MAX(0,AN37+AO37-MIN(Schulden!G17,AN37+AO37)),0)+IF(AND(Schulden!J18&lt;Schulden!J11,AR37&gt;0),MAX(0,AR37+AS37-MIN(Schulden!G18,AR37+AS37)),0)+IF(AND(Schulden!J19&lt;Schulden!J11,AV37&gt;0),MAX(0,AV37+AW37-MIN(Schulden!G19,AV37+AW37)),0)+IF(AND(Schulden!J20&lt;Schulden!J11,AZ37&gt;0),MAX(0,AZ37+BA37-MIN(Schulden!G20,AZ37+BA37)),0)+IF(AND(Schulden!J21&lt;Schulden!J11,BD37&gt;0),MAX(0,BD37+BE37-MIN(Schulden!G21,BD37+BE37)),0)+IF(AND(Schulden!J22&lt;Schulden!J11,BH37&gt;0),MAX(0,BH37+BI37-MIN(Schulden!G22,BH37+BI37)),0))),MAX(0,P37+Q37-MIN(Schulden!G11,P37+Q37)))+SUMIFS(Sonderzahlungen!$D$8:$D$67,Sonderzahlungen!$G$8:$G$67,$B37,Sonderzahlungen!$E$8:$E$67,"Gezielte Schuld",Sonderzahlungen!$F$8:$F$67,Schulden!B11)))</f>
        <v/>
      </c>
      <c r="S37" s="24">
        <f>MAX(0,P37+Q37-R37)</f>
        <v/>
      </c>
      <c r="T37" s="24">
        <f>W36</f>
        <v/>
      </c>
      <c r="U37" s="24">
        <f>IF(T37&lt;=0,0,T37*Schulden!F12/12)</f>
        <v/>
      </c>
      <c r="V37" s="24">
        <f>IF(T37&lt;=0,0,MIN(T37+U37,MIN(Schulden!G12,T37+U37)+MIN(MAX(0,Strategie!$C$9+SUMIFS(Sonderzahlungen!$D$8:$D$67,Sonderzahlungen!$G$8:$G$67,$B37,Sonderzahlungen!$E$8:$E$67,"Nach Strategie")-(IF(AND(Schulden!J8&lt;Schulden!J12,D37&gt;0),MAX(0,D37+E37-MIN(Schulden!G8,D37+E37)),0)+IF(AND(Schulden!J9&lt;Schulden!J12,H37&gt;0),MAX(0,H37+I37-MIN(Schulden!G9,H37+I37)),0)+IF(AND(Schulden!J10&lt;Schulden!J12,L37&gt;0),MAX(0,L37+M37-MIN(Schulden!G10,L37+M37)),0)+IF(AND(Schulden!J11&lt;Schulden!J12,P37&gt;0),MAX(0,P37+Q37-MIN(Schulden!G11,P37+Q37)),0)+IF(AND(Schulden!J12&lt;Schulden!J12,T37&gt;0),MAX(0,T37+U37-MIN(Schulden!G12,T37+U37)),0)+IF(AND(Schulden!J13&lt;Schulden!J12,X37&gt;0),MAX(0,X37+Y37-MIN(Schulden!G13,X37+Y37)),0)+IF(AND(Schulden!J14&lt;Schulden!J12,AB37&gt;0),MAX(0,AB37+AC37-MIN(Schulden!G14,AB37+AC37)),0)+IF(AND(Schulden!J15&lt;Schulden!J12,AF37&gt;0),MAX(0,AF37+AG37-MIN(Schulden!G15,AF37+AG37)),0)+IF(AND(Schulden!J16&lt;Schulden!J12,AJ37&gt;0),MAX(0,AJ37+AK37-MIN(Schulden!G16,AJ37+AK37)),0)+IF(AND(Schulden!J17&lt;Schulden!J12,AN37&gt;0),MAX(0,AN37+AO37-MIN(Schulden!G17,AN37+AO37)),0)+IF(AND(Schulden!J18&lt;Schulden!J12,AR37&gt;0),MAX(0,AR37+AS37-MIN(Schulden!G18,AR37+AS37)),0)+IF(AND(Schulden!J19&lt;Schulden!J12,AV37&gt;0),MAX(0,AV37+AW37-MIN(Schulden!G19,AV37+AW37)),0)+IF(AND(Schulden!J20&lt;Schulden!J12,AZ37&gt;0),MAX(0,AZ37+BA37-MIN(Schulden!G20,AZ37+BA37)),0)+IF(AND(Schulden!J21&lt;Schulden!J12,BD37&gt;0),MAX(0,BD37+BE37-MIN(Schulden!G21,BD37+BE37)),0)+IF(AND(Schulden!J22&lt;Schulden!J12,BH37&gt;0),MAX(0,BH37+BI37-MIN(Schulden!G22,BH37+BI37)),0))),MAX(0,T37+U37-MIN(Schulden!G12,T37+U37)))+SUMIFS(Sonderzahlungen!$D$8:$D$67,Sonderzahlungen!$G$8:$G$67,$B37,Sonderzahlungen!$E$8:$E$67,"Gezielte Schuld",Sonderzahlungen!$F$8:$F$67,Schulden!B12)))</f>
        <v/>
      </c>
      <c r="W37" s="24">
        <f>MAX(0,T37+U37-V37)</f>
        <v/>
      </c>
      <c r="X37" s="24">
        <f>AA36</f>
        <v/>
      </c>
      <c r="Y37" s="24">
        <f>IF(X37&lt;=0,0,X37*Schulden!F13/12)</f>
        <v/>
      </c>
      <c r="Z37" s="24">
        <f>IF(X37&lt;=0,0,MIN(X37+Y37,MIN(Schulden!G13,X37+Y37)+MIN(MAX(0,Strategie!$C$9+SUMIFS(Sonderzahlungen!$D$8:$D$67,Sonderzahlungen!$G$8:$G$67,$B37,Sonderzahlungen!$E$8:$E$67,"Nach Strategie")-(IF(AND(Schulden!J8&lt;Schulden!J13,D37&gt;0),MAX(0,D37+E37-MIN(Schulden!G8,D37+E37)),0)+IF(AND(Schulden!J9&lt;Schulden!J13,H37&gt;0),MAX(0,H37+I37-MIN(Schulden!G9,H37+I37)),0)+IF(AND(Schulden!J10&lt;Schulden!J13,L37&gt;0),MAX(0,L37+M37-MIN(Schulden!G10,L37+M37)),0)+IF(AND(Schulden!J11&lt;Schulden!J13,P37&gt;0),MAX(0,P37+Q37-MIN(Schulden!G11,P37+Q37)),0)+IF(AND(Schulden!J12&lt;Schulden!J13,T37&gt;0),MAX(0,T37+U37-MIN(Schulden!G12,T37+U37)),0)+IF(AND(Schulden!J13&lt;Schulden!J13,X37&gt;0),MAX(0,X37+Y37-MIN(Schulden!G13,X37+Y37)),0)+IF(AND(Schulden!J14&lt;Schulden!J13,AB37&gt;0),MAX(0,AB37+AC37-MIN(Schulden!G14,AB37+AC37)),0)+IF(AND(Schulden!J15&lt;Schulden!J13,AF37&gt;0),MAX(0,AF37+AG37-MIN(Schulden!G15,AF37+AG37)),0)+IF(AND(Schulden!J16&lt;Schulden!J13,AJ37&gt;0),MAX(0,AJ37+AK37-MIN(Schulden!G16,AJ37+AK37)),0)+IF(AND(Schulden!J17&lt;Schulden!J13,AN37&gt;0),MAX(0,AN37+AO37-MIN(Schulden!G17,AN37+AO37)),0)+IF(AND(Schulden!J18&lt;Schulden!J13,AR37&gt;0),MAX(0,AR37+AS37-MIN(Schulden!G18,AR37+AS37)),0)+IF(AND(Schulden!J19&lt;Schulden!J13,AV37&gt;0),MAX(0,AV37+AW37-MIN(Schulden!G19,AV37+AW37)),0)+IF(AND(Schulden!J20&lt;Schulden!J13,AZ37&gt;0),MAX(0,AZ37+BA37-MIN(Schulden!G20,AZ37+BA37)),0)+IF(AND(Schulden!J21&lt;Schulden!J13,BD37&gt;0),MAX(0,BD37+BE37-MIN(Schulden!G21,BD37+BE37)),0)+IF(AND(Schulden!J22&lt;Schulden!J13,BH37&gt;0),MAX(0,BH37+BI37-MIN(Schulden!G22,BH37+BI37)),0))),MAX(0,X37+Y37-MIN(Schulden!G13,X37+Y37)))+SUMIFS(Sonderzahlungen!$D$8:$D$67,Sonderzahlungen!$G$8:$G$67,$B37,Sonderzahlungen!$E$8:$E$67,"Gezielte Schuld",Sonderzahlungen!$F$8:$F$67,Schulden!B13)))</f>
        <v/>
      </c>
      <c r="AA37" s="24">
        <f>MAX(0,X37+Y37-Z37)</f>
        <v/>
      </c>
      <c r="AB37" s="24">
        <f>AE36</f>
        <v/>
      </c>
      <c r="AC37" s="24">
        <f>IF(AB37&lt;=0,0,AB37*Schulden!F14/12)</f>
        <v/>
      </c>
      <c r="AD37" s="24">
        <f>IF(AB37&lt;=0,0,MIN(AB37+AC37,MIN(Schulden!G14,AB37+AC37)+MIN(MAX(0,Strategie!$C$9+SUMIFS(Sonderzahlungen!$D$8:$D$67,Sonderzahlungen!$G$8:$G$67,$B37,Sonderzahlungen!$E$8:$E$67,"Nach Strategie")-(IF(AND(Schulden!J8&lt;Schulden!J14,D37&gt;0),MAX(0,D37+E37-MIN(Schulden!G8,D37+E37)),0)+IF(AND(Schulden!J9&lt;Schulden!J14,H37&gt;0),MAX(0,H37+I37-MIN(Schulden!G9,H37+I37)),0)+IF(AND(Schulden!J10&lt;Schulden!J14,L37&gt;0),MAX(0,L37+M37-MIN(Schulden!G10,L37+M37)),0)+IF(AND(Schulden!J11&lt;Schulden!J14,P37&gt;0),MAX(0,P37+Q37-MIN(Schulden!G11,P37+Q37)),0)+IF(AND(Schulden!J12&lt;Schulden!J14,T37&gt;0),MAX(0,T37+U37-MIN(Schulden!G12,T37+U37)),0)+IF(AND(Schulden!J13&lt;Schulden!J14,X37&gt;0),MAX(0,X37+Y37-MIN(Schulden!G13,X37+Y37)),0)+IF(AND(Schulden!J14&lt;Schulden!J14,AB37&gt;0),MAX(0,AB37+AC37-MIN(Schulden!G14,AB37+AC37)),0)+IF(AND(Schulden!J15&lt;Schulden!J14,AF37&gt;0),MAX(0,AF37+AG37-MIN(Schulden!G15,AF37+AG37)),0)+IF(AND(Schulden!J16&lt;Schulden!J14,AJ37&gt;0),MAX(0,AJ37+AK37-MIN(Schulden!G16,AJ37+AK37)),0)+IF(AND(Schulden!J17&lt;Schulden!J14,AN37&gt;0),MAX(0,AN37+AO37-MIN(Schulden!G17,AN37+AO37)),0)+IF(AND(Schulden!J18&lt;Schulden!J14,AR37&gt;0),MAX(0,AR37+AS37-MIN(Schulden!G18,AR37+AS37)),0)+IF(AND(Schulden!J19&lt;Schulden!J14,AV37&gt;0),MAX(0,AV37+AW37-MIN(Schulden!G19,AV37+AW37)),0)+IF(AND(Schulden!J20&lt;Schulden!J14,AZ37&gt;0),MAX(0,AZ37+BA37-MIN(Schulden!G20,AZ37+BA37)),0)+IF(AND(Schulden!J21&lt;Schulden!J14,BD37&gt;0),MAX(0,BD37+BE37-MIN(Schulden!G21,BD37+BE37)),0)+IF(AND(Schulden!J22&lt;Schulden!J14,BH37&gt;0),MAX(0,BH37+BI37-MIN(Schulden!G22,BH37+BI37)),0))),MAX(0,AB37+AC37-MIN(Schulden!G14,AB37+AC37)))+SUMIFS(Sonderzahlungen!$D$8:$D$67,Sonderzahlungen!$G$8:$G$67,$B37,Sonderzahlungen!$E$8:$E$67,"Gezielte Schuld",Sonderzahlungen!$F$8:$F$67,Schulden!B14)))</f>
        <v/>
      </c>
      <c r="AE37" s="24">
        <f>MAX(0,AB37+AC37-AD37)</f>
        <v/>
      </c>
      <c r="AF37" s="24">
        <f>AI36</f>
        <v/>
      </c>
      <c r="AG37" s="24">
        <f>IF(AF37&lt;=0,0,AF37*Schulden!F15/12)</f>
        <v/>
      </c>
      <c r="AH37" s="24">
        <f>IF(AF37&lt;=0,0,MIN(AF37+AG37,MIN(Schulden!G15,AF37+AG37)+MIN(MAX(0,Strategie!$C$9+SUMIFS(Sonderzahlungen!$D$8:$D$67,Sonderzahlungen!$G$8:$G$67,$B37,Sonderzahlungen!$E$8:$E$67,"Nach Strategie")-(IF(AND(Schulden!J8&lt;Schulden!J15,D37&gt;0),MAX(0,D37+E37-MIN(Schulden!G8,D37+E37)),0)+IF(AND(Schulden!J9&lt;Schulden!J15,H37&gt;0),MAX(0,H37+I37-MIN(Schulden!G9,H37+I37)),0)+IF(AND(Schulden!J10&lt;Schulden!J15,L37&gt;0),MAX(0,L37+M37-MIN(Schulden!G10,L37+M37)),0)+IF(AND(Schulden!J11&lt;Schulden!J15,P37&gt;0),MAX(0,P37+Q37-MIN(Schulden!G11,P37+Q37)),0)+IF(AND(Schulden!J12&lt;Schulden!J15,T37&gt;0),MAX(0,T37+U37-MIN(Schulden!G12,T37+U37)),0)+IF(AND(Schulden!J13&lt;Schulden!J15,X37&gt;0),MAX(0,X37+Y37-MIN(Schulden!G13,X37+Y37)),0)+IF(AND(Schulden!J14&lt;Schulden!J15,AB37&gt;0),MAX(0,AB37+AC37-MIN(Schulden!G14,AB37+AC37)),0)+IF(AND(Schulden!J15&lt;Schulden!J15,AF37&gt;0),MAX(0,AF37+AG37-MIN(Schulden!G15,AF37+AG37)),0)+IF(AND(Schulden!J16&lt;Schulden!J15,AJ37&gt;0),MAX(0,AJ37+AK37-MIN(Schulden!G16,AJ37+AK37)),0)+IF(AND(Schulden!J17&lt;Schulden!J15,AN37&gt;0),MAX(0,AN37+AO37-MIN(Schulden!G17,AN37+AO37)),0)+IF(AND(Schulden!J18&lt;Schulden!J15,AR37&gt;0),MAX(0,AR37+AS37-MIN(Schulden!G18,AR37+AS37)),0)+IF(AND(Schulden!J19&lt;Schulden!J15,AV37&gt;0),MAX(0,AV37+AW37-MIN(Schulden!G19,AV37+AW37)),0)+IF(AND(Schulden!J20&lt;Schulden!J15,AZ37&gt;0),MAX(0,AZ37+BA37-MIN(Schulden!G20,AZ37+BA37)),0)+IF(AND(Schulden!J21&lt;Schulden!J15,BD37&gt;0),MAX(0,BD37+BE37-MIN(Schulden!G21,BD37+BE37)),0)+IF(AND(Schulden!J22&lt;Schulden!J15,BH37&gt;0),MAX(0,BH37+BI37-MIN(Schulden!G22,BH37+BI37)),0))),MAX(0,AF37+AG37-MIN(Schulden!G15,AF37+AG37)))+SUMIFS(Sonderzahlungen!$D$8:$D$67,Sonderzahlungen!$G$8:$G$67,$B37,Sonderzahlungen!$E$8:$E$67,"Gezielte Schuld",Sonderzahlungen!$F$8:$F$67,Schulden!B15)))</f>
        <v/>
      </c>
      <c r="AI37" s="24">
        <f>MAX(0,AF37+AG37-AH37)</f>
        <v/>
      </c>
      <c r="AJ37" s="24">
        <f>AM36</f>
        <v/>
      </c>
      <c r="AK37" s="24">
        <f>IF(AJ37&lt;=0,0,AJ37*Schulden!F16/12)</f>
        <v/>
      </c>
      <c r="AL37" s="24">
        <f>IF(AJ37&lt;=0,0,MIN(AJ37+AK37,MIN(Schulden!G16,AJ37+AK37)+MIN(MAX(0,Strategie!$C$9+SUMIFS(Sonderzahlungen!$D$8:$D$67,Sonderzahlungen!$G$8:$G$67,$B37,Sonderzahlungen!$E$8:$E$67,"Nach Strategie")-(IF(AND(Schulden!J8&lt;Schulden!J16,D37&gt;0),MAX(0,D37+E37-MIN(Schulden!G8,D37+E37)),0)+IF(AND(Schulden!J9&lt;Schulden!J16,H37&gt;0),MAX(0,H37+I37-MIN(Schulden!G9,H37+I37)),0)+IF(AND(Schulden!J10&lt;Schulden!J16,L37&gt;0),MAX(0,L37+M37-MIN(Schulden!G10,L37+M37)),0)+IF(AND(Schulden!J11&lt;Schulden!J16,P37&gt;0),MAX(0,P37+Q37-MIN(Schulden!G11,P37+Q37)),0)+IF(AND(Schulden!J12&lt;Schulden!J16,T37&gt;0),MAX(0,T37+U37-MIN(Schulden!G12,T37+U37)),0)+IF(AND(Schulden!J13&lt;Schulden!J16,X37&gt;0),MAX(0,X37+Y37-MIN(Schulden!G13,X37+Y37)),0)+IF(AND(Schulden!J14&lt;Schulden!J16,AB37&gt;0),MAX(0,AB37+AC37-MIN(Schulden!G14,AB37+AC37)),0)+IF(AND(Schulden!J15&lt;Schulden!J16,AF37&gt;0),MAX(0,AF37+AG37-MIN(Schulden!G15,AF37+AG37)),0)+IF(AND(Schulden!J16&lt;Schulden!J16,AJ37&gt;0),MAX(0,AJ37+AK37-MIN(Schulden!G16,AJ37+AK37)),0)+IF(AND(Schulden!J17&lt;Schulden!J16,AN37&gt;0),MAX(0,AN37+AO37-MIN(Schulden!G17,AN37+AO37)),0)+IF(AND(Schulden!J18&lt;Schulden!J16,AR37&gt;0),MAX(0,AR37+AS37-MIN(Schulden!G18,AR37+AS37)),0)+IF(AND(Schulden!J19&lt;Schulden!J16,AV37&gt;0),MAX(0,AV37+AW37-MIN(Schulden!G19,AV37+AW37)),0)+IF(AND(Schulden!J20&lt;Schulden!J16,AZ37&gt;0),MAX(0,AZ37+BA37-MIN(Schulden!G20,AZ37+BA37)),0)+IF(AND(Schulden!J21&lt;Schulden!J16,BD37&gt;0),MAX(0,BD37+BE37-MIN(Schulden!G21,BD37+BE37)),0)+IF(AND(Schulden!J22&lt;Schulden!J16,BH37&gt;0),MAX(0,BH37+BI37-MIN(Schulden!G22,BH37+BI37)),0))),MAX(0,AJ37+AK37-MIN(Schulden!G16,AJ37+AK37)))+SUMIFS(Sonderzahlungen!$D$8:$D$67,Sonderzahlungen!$G$8:$G$67,$B37,Sonderzahlungen!$E$8:$E$67,"Gezielte Schuld",Sonderzahlungen!$F$8:$F$67,Schulden!B16)))</f>
        <v/>
      </c>
      <c r="AM37" s="24">
        <f>MAX(0,AJ37+AK37-AL37)</f>
        <v/>
      </c>
      <c r="AN37" s="24">
        <f>AQ36</f>
        <v/>
      </c>
      <c r="AO37" s="24">
        <f>IF(AN37&lt;=0,0,AN37*Schulden!F17/12)</f>
        <v/>
      </c>
      <c r="AP37" s="24">
        <f>IF(AN37&lt;=0,0,MIN(AN37+AO37,MIN(Schulden!G17,AN37+AO37)+MIN(MAX(0,Strategie!$C$9+SUMIFS(Sonderzahlungen!$D$8:$D$67,Sonderzahlungen!$G$8:$G$67,$B37,Sonderzahlungen!$E$8:$E$67,"Nach Strategie")-(IF(AND(Schulden!J8&lt;Schulden!J17,D37&gt;0),MAX(0,D37+E37-MIN(Schulden!G8,D37+E37)),0)+IF(AND(Schulden!J9&lt;Schulden!J17,H37&gt;0),MAX(0,H37+I37-MIN(Schulden!G9,H37+I37)),0)+IF(AND(Schulden!J10&lt;Schulden!J17,L37&gt;0),MAX(0,L37+M37-MIN(Schulden!G10,L37+M37)),0)+IF(AND(Schulden!J11&lt;Schulden!J17,P37&gt;0),MAX(0,P37+Q37-MIN(Schulden!G11,P37+Q37)),0)+IF(AND(Schulden!J12&lt;Schulden!J17,T37&gt;0),MAX(0,T37+U37-MIN(Schulden!G12,T37+U37)),0)+IF(AND(Schulden!J13&lt;Schulden!J17,X37&gt;0),MAX(0,X37+Y37-MIN(Schulden!G13,X37+Y37)),0)+IF(AND(Schulden!J14&lt;Schulden!J17,AB37&gt;0),MAX(0,AB37+AC37-MIN(Schulden!G14,AB37+AC37)),0)+IF(AND(Schulden!J15&lt;Schulden!J17,AF37&gt;0),MAX(0,AF37+AG37-MIN(Schulden!G15,AF37+AG37)),0)+IF(AND(Schulden!J16&lt;Schulden!J17,AJ37&gt;0),MAX(0,AJ37+AK37-MIN(Schulden!G16,AJ37+AK37)),0)+IF(AND(Schulden!J17&lt;Schulden!J17,AN37&gt;0),MAX(0,AN37+AO37-MIN(Schulden!G17,AN37+AO37)),0)+IF(AND(Schulden!J18&lt;Schulden!J17,AR37&gt;0),MAX(0,AR37+AS37-MIN(Schulden!G18,AR37+AS37)),0)+IF(AND(Schulden!J19&lt;Schulden!J17,AV37&gt;0),MAX(0,AV37+AW37-MIN(Schulden!G19,AV37+AW37)),0)+IF(AND(Schulden!J20&lt;Schulden!J17,AZ37&gt;0),MAX(0,AZ37+BA37-MIN(Schulden!G20,AZ37+BA37)),0)+IF(AND(Schulden!J21&lt;Schulden!J17,BD37&gt;0),MAX(0,BD37+BE37-MIN(Schulden!G21,BD37+BE37)),0)+IF(AND(Schulden!J22&lt;Schulden!J17,BH37&gt;0),MAX(0,BH37+BI37-MIN(Schulden!G22,BH37+BI37)),0))),MAX(0,AN37+AO37-MIN(Schulden!G17,AN37+AO37)))+SUMIFS(Sonderzahlungen!$D$8:$D$67,Sonderzahlungen!$G$8:$G$67,$B37,Sonderzahlungen!$E$8:$E$67,"Gezielte Schuld",Sonderzahlungen!$F$8:$F$67,Schulden!B17)))</f>
        <v/>
      </c>
      <c r="AQ37" s="24">
        <f>MAX(0,AN37+AO37-AP37)</f>
        <v/>
      </c>
      <c r="AR37" s="24">
        <f>AU36</f>
        <v/>
      </c>
      <c r="AS37" s="24">
        <f>IF(AR37&lt;=0,0,AR37*Schulden!F18/12)</f>
        <v/>
      </c>
      <c r="AT37" s="24">
        <f>IF(AR37&lt;=0,0,MIN(AR37+AS37,MIN(Schulden!G18,AR37+AS37)+MIN(MAX(0,Strategie!$C$9+SUMIFS(Sonderzahlungen!$D$8:$D$67,Sonderzahlungen!$G$8:$G$67,$B37,Sonderzahlungen!$E$8:$E$67,"Nach Strategie")-(IF(AND(Schulden!J8&lt;Schulden!J18,D37&gt;0),MAX(0,D37+E37-MIN(Schulden!G8,D37+E37)),0)+IF(AND(Schulden!J9&lt;Schulden!J18,H37&gt;0),MAX(0,H37+I37-MIN(Schulden!G9,H37+I37)),0)+IF(AND(Schulden!J10&lt;Schulden!J18,L37&gt;0),MAX(0,L37+M37-MIN(Schulden!G10,L37+M37)),0)+IF(AND(Schulden!J11&lt;Schulden!J18,P37&gt;0),MAX(0,P37+Q37-MIN(Schulden!G11,P37+Q37)),0)+IF(AND(Schulden!J12&lt;Schulden!J18,T37&gt;0),MAX(0,T37+U37-MIN(Schulden!G12,T37+U37)),0)+IF(AND(Schulden!J13&lt;Schulden!J18,X37&gt;0),MAX(0,X37+Y37-MIN(Schulden!G13,X37+Y37)),0)+IF(AND(Schulden!J14&lt;Schulden!J18,AB37&gt;0),MAX(0,AB37+AC37-MIN(Schulden!G14,AB37+AC37)),0)+IF(AND(Schulden!J15&lt;Schulden!J18,AF37&gt;0),MAX(0,AF37+AG37-MIN(Schulden!G15,AF37+AG37)),0)+IF(AND(Schulden!J16&lt;Schulden!J18,AJ37&gt;0),MAX(0,AJ37+AK37-MIN(Schulden!G16,AJ37+AK37)),0)+IF(AND(Schulden!J17&lt;Schulden!J18,AN37&gt;0),MAX(0,AN37+AO37-MIN(Schulden!G17,AN37+AO37)),0)+IF(AND(Schulden!J18&lt;Schulden!J18,AR37&gt;0),MAX(0,AR37+AS37-MIN(Schulden!G18,AR37+AS37)),0)+IF(AND(Schulden!J19&lt;Schulden!J18,AV37&gt;0),MAX(0,AV37+AW37-MIN(Schulden!G19,AV37+AW37)),0)+IF(AND(Schulden!J20&lt;Schulden!J18,AZ37&gt;0),MAX(0,AZ37+BA37-MIN(Schulden!G20,AZ37+BA37)),0)+IF(AND(Schulden!J21&lt;Schulden!J18,BD37&gt;0),MAX(0,BD37+BE37-MIN(Schulden!G21,BD37+BE37)),0)+IF(AND(Schulden!J22&lt;Schulden!J18,BH37&gt;0),MAX(0,BH37+BI37-MIN(Schulden!G22,BH37+BI37)),0))),MAX(0,AR37+AS37-MIN(Schulden!G18,AR37+AS37)))+SUMIFS(Sonderzahlungen!$D$8:$D$67,Sonderzahlungen!$G$8:$G$67,$B37,Sonderzahlungen!$E$8:$E$67,"Gezielte Schuld",Sonderzahlungen!$F$8:$F$67,Schulden!B18)))</f>
        <v/>
      </c>
      <c r="AU37" s="24">
        <f>MAX(0,AR37+AS37-AT37)</f>
        <v/>
      </c>
      <c r="AV37" s="24">
        <f>AY36</f>
        <v/>
      </c>
      <c r="AW37" s="24">
        <f>IF(AV37&lt;=0,0,AV37*Schulden!F19/12)</f>
        <v/>
      </c>
      <c r="AX37" s="24">
        <f>IF(AV37&lt;=0,0,MIN(AV37+AW37,MIN(Schulden!G19,AV37+AW37)+MIN(MAX(0,Strategie!$C$9+SUMIFS(Sonderzahlungen!$D$8:$D$67,Sonderzahlungen!$G$8:$G$67,$B37,Sonderzahlungen!$E$8:$E$67,"Nach Strategie")-(IF(AND(Schulden!J8&lt;Schulden!J19,D37&gt;0),MAX(0,D37+E37-MIN(Schulden!G8,D37+E37)),0)+IF(AND(Schulden!J9&lt;Schulden!J19,H37&gt;0),MAX(0,H37+I37-MIN(Schulden!G9,H37+I37)),0)+IF(AND(Schulden!J10&lt;Schulden!J19,L37&gt;0),MAX(0,L37+M37-MIN(Schulden!G10,L37+M37)),0)+IF(AND(Schulden!J11&lt;Schulden!J19,P37&gt;0),MAX(0,P37+Q37-MIN(Schulden!G11,P37+Q37)),0)+IF(AND(Schulden!J12&lt;Schulden!J19,T37&gt;0),MAX(0,T37+U37-MIN(Schulden!G12,T37+U37)),0)+IF(AND(Schulden!J13&lt;Schulden!J19,X37&gt;0),MAX(0,X37+Y37-MIN(Schulden!G13,X37+Y37)),0)+IF(AND(Schulden!J14&lt;Schulden!J19,AB37&gt;0),MAX(0,AB37+AC37-MIN(Schulden!G14,AB37+AC37)),0)+IF(AND(Schulden!J15&lt;Schulden!J19,AF37&gt;0),MAX(0,AF37+AG37-MIN(Schulden!G15,AF37+AG37)),0)+IF(AND(Schulden!J16&lt;Schulden!J19,AJ37&gt;0),MAX(0,AJ37+AK37-MIN(Schulden!G16,AJ37+AK37)),0)+IF(AND(Schulden!J17&lt;Schulden!J19,AN37&gt;0),MAX(0,AN37+AO37-MIN(Schulden!G17,AN37+AO37)),0)+IF(AND(Schulden!J18&lt;Schulden!J19,AR37&gt;0),MAX(0,AR37+AS37-MIN(Schulden!G18,AR37+AS37)),0)+IF(AND(Schulden!J19&lt;Schulden!J19,AV37&gt;0),MAX(0,AV37+AW37-MIN(Schulden!G19,AV37+AW37)),0)+IF(AND(Schulden!J20&lt;Schulden!J19,AZ37&gt;0),MAX(0,AZ37+BA37-MIN(Schulden!G20,AZ37+BA37)),0)+IF(AND(Schulden!J21&lt;Schulden!J19,BD37&gt;0),MAX(0,BD37+BE37-MIN(Schulden!G21,BD37+BE37)),0)+IF(AND(Schulden!J22&lt;Schulden!J19,BH37&gt;0),MAX(0,BH37+BI37-MIN(Schulden!G22,BH37+BI37)),0))),MAX(0,AV37+AW37-MIN(Schulden!G19,AV37+AW37)))+SUMIFS(Sonderzahlungen!$D$8:$D$67,Sonderzahlungen!$G$8:$G$67,$B37,Sonderzahlungen!$E$8:$E$67,"Gezielte Schuld",Sonderzahlungen!$F$8:$F$67,Schulden!B19)))</f>
        <v/>
      </c>
      <c r="AY37" s="24">
        <f>MAX(0,AV37+AW37-AX37)</f>
        <v/>
      </c>
      <c r="AZ37" s="24">
        <f>BC36</f>
        <v/>
      </c>
      <c r="BA37" s="24">
        <f>IF(AZ37&lt;=0,0,AZ37*Schulden!F20/12)</f>
        <v/>
      </c>
      <c r="BB37" s="24">
        <f>IF(AZ37&lt;=0,0,MIN(AZ37+BA37,MIN(Schulden!G20,AZ37+BA37)+MIN(MAX(0,Strategie!$C$9+SUMIFS(Sonderzahlungen!$D$8:$D$67,Sonderzahlungen!$G$8:$G$67,$B37,Sonderzahlungen!$E$8:$E$67,"Nach Strategie")-(IF(AND(Schulden!J8&lt;Schulden!J20,D37&gt;0),MAX(0,D37+E37-MIN(Schulden!G8,D37+E37)),0)+IF(AND(Schulden!J9&lt;Schulden!J20,H37&gt;0),MAX(0,H37+I37-MIN(Schulden!G9,H37+I37)),0)+IF(AND(Schulden!J10&lt;Schulden!J20,L37&gt;0),MAX(0,L37+M37-MIN(Schulden!G10,L37+M37)),0)+IF(AND(Schulden!J11&lt;Schulden!J20,P37&gt;0),MAX(0,P37+Q37-MIN(Schulden!G11,P37+Q37)),0)+IF(AND(Schulden!J12&lt;Schulden!J20,T37&gt;0),MAX(0,T37+U37-MIN(Schulden!G12,T37+U37)),0)+IF(AND(Schulden!J13&lt;Schulden!J20,X37&gt;0),MAX(0,X37+Y37-MIN(Schulden!G13,X37+Y37)),0)+IF(AND(Schulden!J14&lt;Schulden!J20,AB37&gt;0),MAX(0,AB37+AC37-MIN(Schulden!G14,AB37+AC37)),0)+IF(AND(Schulden!J15&lt;Schulden!J20,AF37&gt;0),MAX(0,AF37+AG37-MIN(Schulden!G15,AF37+AG37)),0)+IF(AND(Schulden!J16&lt;Schulden!J20,AJ37&gt;0),MAX(0,AJ37+AK37-MIN(Schulden!G16,AJ37+AK37)),0)+IF(AND(Schulden!J17&lt;Schulden!J20,AN37&gt;0),MAX(0,AN37+AO37-MIN(Schulden!G17,AN37+AO37)),0)+IF(AND(Schulden!J18&lt;Schulden!J20,AR37&gt;0),MAX(0,AR37+AS37-MIN(Schulden!G18,AR37+AS37)),0)+IF(AND(Schulden!J19&lt;Schulden!J20,AV37&gt;0),MAX(0,AV37+AW37-MIN(Schulden!G19,AV37+AW37)),0)+IF(AND(Schulden!J20&lt;Schulden!J20,AZ37&gt;0),MAX(0,AZ37+BA37-MIN(Schulden!G20,AZ37+BA37)),0)+IF(AND(Schulden!J21&lt;Schulden!J20,BD37&gt;0),MAX(0,BD37+BE37-MIN(Schulden!G21,BD37+BE37)),0)+IF(AND(Schulden!J22&lt;Schulden!J20,BH37&gt;0),MAX(0,BH37+BI37-MIN(Schulden!G22,BH37+BI37)),0))),MAX(0,AZ37+BA37-MIN(Schulden!G20,AZ37+BA37)))+SUMIFS(Sonderzahlungen!$D$8:$D$67,Sonderzahlungen!$G$8:$G$67,$B37,Sonderzahlungen!$E$8:$E$67,"Gezielte Schuld",Sonderzahlungen!$F$8:$F$67,Schulden!B20)))</f>
        <v/>
      </c>
      <c r="BC37" s="24">
        <f>MAX(0,AZ37+BA37-BB37)</f>
        <v/>
      </c>
      <c r="BD37" s="24">
        <f>BG36</f>
        <v/>
      </c>
      <c r="BE37" s="24">
        <f>IF(BD37&lt;=0,0,BD37*Schulden!F21/12)</f>
        <v/>
      </c>
      <c r="BF37" s="24">
        <f>IF(BD37&lt;=0,0,MIN(BD37+BE37,MIN(Schulden!G21,BD37+BE37)+MIN(MAX(0,Strategie!$C$9+SUMIFS(Sonderzahlungen!$D$8:$D$67,Sonderzahlungen!$G$8:$G$67,$B37,Sonderzahlungen!$E$8:$E$67,"Nach Strategie")-(IF(AND(Schulden!J8&lt;Schulden!J21,D37&gt;0),MAX(0,D37+E37-MIN(Schulden!G8,D37+E37)),0)+IF(AND(Schulden!J9&lt;Schulden!J21,H37&gt;0),MAX(0,H37+I37-MIN(Schulden!G9,H37+I37)),0)+IF(AND(Schulden!J10&lt;Schulden!J21,L37&gt;0),MAX(0,L37+M37-MIN(Schulden!G10,L37+M37)),0)+IF(AND(Schulden!J11&lt;Schulden!J21,P37&gt;0),MAX(0,P37+Q37-MIN(Schulden!G11,P37+Q37)),0)+IF(AND(Schulden!J12&lt;Schulden!J21,T37&gt;0),MAX(0,T37+U37-MIN(Schulden!G12,T37+U37)),0)+IF(AND(Schulden!J13&lt;Schulden!J21,X37&gt;0),MAX(0,X37+Y37-MIN(Schulden!G13,X37+Y37)),0)+IF(AND(Schulden!J14&lt;Schulden!J21,AB37&gt;0),MAX(0,AB37+AC37-MIN(Schulden!G14,AB37+AC37)),0)+IF(AND(Schulden!J15&lt;Schulden!J21,AF37&gt;0),MAX(0,AF37+AG37-MIN(Schulden!G15,AF37+AG37)),0)+IF(AND(Schulden!J16&lt;Schulden!J21,AJ37&gt;0),MAX(0,AJ37+AK37-MIN(Schulden!G16,AJ37+AK37)),0)+IF(AND(Schulden!J17&lt;Schulden!J21,AN37&gt;0),MAX(0,AN37+AO37-MIN(Schulden!G17,AN37+AO37)),0)+IF(AND(Schulden!J18&lt;Schulden!J21,AR37&gt;0),MAX(0,AR37+AS37-MIN(Schulden!G18,AR37+AS37)),0)+IF(AND(Schulden!J19&lt;Schulden!J21,AV37&gt;0),MAX(0,AV37+AW37-MIN(Schulden!G19,AV37+AW37)),0)+IF(AND(Schulden!J20&lt;Schulden!J21,AZ37&gt;0),MAX(0,AZ37+BA37-MIN(Schulden!G20,AZ37+BA37)),0)+IF(AND(Schulden!J21&lt;Schulden!J21,BD37&gt;0),MAX(0,BD37+BE37-MIN(Schulden!G21,BD37+BE37)),0)+IF(AND(Schulden!J22&lt;Schulden!J21,BH37&gt;0),MAX(0,BH37+BI37-MIN(Schulden!G22,BH37+BI37)),0))),MAX(0,BD37+BE37-MIN(Schulden!G21,BD37+BE37)))+SUMIFS(Sonderzahlungen!$D$8:$D$67,Sonderzahlungen!$G$8:$G$67,$B37,Sonderzahlungen!$E$8:$E$67,"Gezielte Schuld",Sonderzahlungen!$F$8:$F$67,Schulden!B21)))</f>
        <v/>
      </c>
      <c r="BG37" s="24">
        <f>MAX(0,BD37+BE37-BF37)</f>
        <v/>
      </c>
      <c r="BH37" s="24">
        <f>BK36</f>
        <v/>
      </c>
      <c r="BI37" s="24">
        <f>IF(BH37&lt;=0,0,BH37*Schulden!F22/12)</f>
        <v/>
      </c>
      <c r="BJ37" s="24">
        <f>IF(BH37&lt;=0,0,MIN(BH37+BI37,MIN(Schulden!G22,BH37+BI37)+MIN(MAX(0,Strategie!$C$9+SUMIFS(Sonderzahlungen!$D$8:$D$67,Sonderzahlungen!$G$8:$G$67,$B37,Sonderzahlungen!$E$8:$E$67,"Nach Strategie")-(IF(AND(Schulden!J8&lt;Schulden!J22,D37&gt;0),MAX(0,D37+E37-MIN(Schulden!G8,D37+E37)),0)+IF(AND(Schulden!J9&lt;Schulden!J22,H37&gt;0),MAX(0,H37+I37-MIN(Schulden!G9,H37+I37)),0)+IF(AND(Schulden!J10&lt;Schulden!J22,L37&gt;0),MAX(0,L37+M37-MIN(Schulden!G10,L37+M37)),0)+IF(AND(Schulden!J11&lt;Schulden!J22,P37&gt;0),MAX(0,P37+Q37-MIN(Schulden!G11,P37+Q37)),0)+IF(AND(Schulden!J12&lt;Schulden!J22,T37&gt;0),MAX(0,T37+U37-MIN(Schulden!G12,T37+U37)),0)+IF(AND(Schulden!J13&lt;Schulden!J22,X37&gt;0),MAX(0,X37+Y37-MIN(Schulden!G13,X37+Y37)),0)+IF(AND(Schulden!J14&lt;Schulden!J22,AB37&gt;0),MAX(0,AB37+AC37-MIN(Schulden!G14,AB37+AC37)),0)+IF(AND(Schulden!J15&lt;Schulden!J22,AF37&gt;0),MAX(0,AF37+AG37-MIN(Schulden!G15,AF37+AG37)),0)+IF(AND(Schulden!J16&lt;Schulden!J22,AJ37&gt;0),MAX(0,AJ37+AK37-MIN(Schulden!G16,AJ37+AK37)),0)+IF(AND(Schulden!J17&lt;Schulden!J22,AN37&gt;0),MAX(0,AN37+AO37-MIN(Schulden!G17,AN37+AO37)),0)+IF(AND(Schulden!J18&lt;Schulden!J22,AR37&gt;0),MAX(0,AR37+AS37-MIN(Schulden!G18,AR37+AS37)),0)+IF(AND(Schulden!J19&lt;Schulden!J22,AV37&gt;0),MAX(0,AV37+AW37-MIN(Schulden!G19,AV37+AW37)),0)+IF(AND(Schulden!J20&lt;Schulden!J22,AZ37&gt;0),MAX(0,AZ37+BA37-MIN(Schulden!G20,AZ37+BA37)),0)+IF(AND(Schulden!J21&lt;Schulden!J22,BD37&gt;0),MAX(0,BD37+BE37-MIN(Schulden!G21,BD37+BE37)),0)+IF(AND(Schulden!J22&lt;Schulden!J22,BH37&gt;0),MAX(0,BH37+BI37-MIN(Schulden!G22,BH37+BI37)),0))),MAX(0,BH37+BI37-MIN(Schulden!G22,BH37+BI37)))+SUMIFS(Sonderzahlungen!$D$8:$D$67,Sonderzahlungen!$G$8:$G$67,$B37,Sonderzahlungen!$E$8:$E$67,"Gezielte Schuld",Sonderzahlungen!$F$8:$F$67,Schulden!B22)))</f>
        <v/>
      </c>
      <c r="BK37" s="24">
        <f>MAX(0,BH37+BI37-BJ37)</f>
        <v/>
      </c>
    </row>
    <row r="38">
      <c r="B38" s="23">
        <f>EDATE(B37,1)</f>
        <v/>
      </c>
      <c r="C38" s="24">
        <f>SUMIFS(Sonderzahlungen!$D$8:$D$67,Sonderzahlungen!$G$8:$G$67,B38)</f>
        <v/>
      </c>
      <c r="D38" s="24">
        <f>G37</f>
        <v/>
      </c>
      <c r="E38" s="24">
        <f>IF(D38&lt;=0,0,D38*Schulden!F8/12)</f>
        <v/>
      </c>
      <c r="F38" s="24">
        <f>IF(D38&lt;=0,0,MIN(D38+E38,MIN(Schulden!G8,D38+E38)+MIN(MAX(0,Strategie!$C$9+SUMIFS(Sonderzahlungen!$D$8:$D$67,Sonderzahlungen!$G$8:$G$67,$B38,Sonderzahlungen!$E$8:$E$67,"Nach Strategie")-(IF(AND(Schulden!J8&lt;Schulden!J8,D38&gt;0),MAX(0,D38+E38-MIN(Schulden!G8,D38+E38)),0)+IF(AND(Schulden!J9&lt;Schulden!J8,H38&gt;0),MAX(0,H38+I38-MIN(Schulden!G9,H38+I38)),0)+IF(AND(Schulden!J10&lt;Schulden!J8,L38&gt;0),MAX(0,L38+M38-MIN(Schulden!G10,L38+M38)),0)+IF(AND(Schulden!J11&lt;Schulden!J8,P38&gt;0),MAX(0,P38+Q38-MIN(Schulden!G11,P38+Q38)),0)+IF(AND(Schulden!J12&lt;Schulden!J8,T38&gt;0),MAX(0,T38+U38-MIN(Schulden!G12,T38+U38)),0)+IF(AND(Schulden!J13&lt;Schulden!J8,X38&gt;0),MAX(0,X38+Y38-MIN(Schulden!G13,X38+Y38)),0)+IF(AND(Schulden!J14&lt;Schulden!J8,AB38&gt;0),MAX(0,AB38+AC38-MIN(Schulden!G14,AB38+AC38)),0)+IF(AND(Schulden!J15&lt;Schulden!J8,AF38&gt;0),MAX(0,AF38+AG38-MIN(Schulden!G15,AF38+AG38)),0)+IF(AND(Schulden!J16&lt;Schulden!J8,AJ38&gt;0),MAX(0,AJ38+AK38-MIN(Schulden!G16,AJ38+AK38)),0)+IF(AND(Schulden!J17&lt;Schulden!J8,AN38&gt;0),MAX(0,AN38+AO38-MIN(Schulden!G17,AN38+AO38)),0)+IF(AND(Schulden!J18&lt;Schulden!J8,AR38&gt;0),MAX(0,AR38+AS38-MIN(Schulden!G18,AR38+AS38)),0)+IF(AND(Schulden!J19&lt;Schulden!J8,AV38&gt;0),MAX(0,AV38+AW38-MIN(Schulden!G19,AV38+AW38)),0)+IF(AND(Schulden!J20&lt;Schulden!J8,AZ38&gt;0),MAX(0,AZ38+BA38-MIN(Schulden!G20,AZ38+BA38)),0)+IF(AND(Schulden!J21&lt;Schulden!J8,BD38&gt;0),MAX(0,BD38+BE38-MIN(Schulden!G21,BD38+BE38)),0)+IF(AND(Schulden!J22&lt;Schulden!J8,BH38&gt;0),MAX(0,BH38+BI38-MIN(Schulden!G22,BH38+BI38)),0))),MAX(0,D38+E38-MIN(Schulden!G8,D38+E38)))+SUMIFS(Sonderzahlungen!$D$8:$D$67,Sonderzahlungen!$G$8:$G$67,$B38,Sonderzahlungen!$E$8:$E$67,"Gezielte Schuld",Sonderzahlungen!$F$8:$F$67,Schulden!B8)))</f>
        <v/>
      </c>
      <c r="G38" s="24">
        <f>MAX(0,D38+E38-F38)</f>
        <v/>
      </c>
      <c r="H38" s="24">
        <f>K37</f>
        <v/>
      </c>
      <c r="I38" s="24">
        <f>IF(H38&lt;=0,0,H38*Schulden!F9/12)</f>
        <v/>
      </c>
      <c r="J38" s="24">
        <f>IF(H38&lt;=0,0,MIN(H38+I38,MIN(Schulden!G9,H38+I38)+MIN(MAX(0,Strategie!$C$9+SUMIFS(Sonderzahlungen!$D$8:$D$67,Sonderzahlungen!$G$8:$G$67,$B38,Sonderzahlungen!$E$8:$E$67,"Nach Strategie")-(IF(AND(Schulden!J8&lt;Schulden!J9,D38&gt;0),MAX(0,D38+E38-MIN(Schulden!G8,D38+E38)),0)+IF(AND(Schulden!J9&lt;Schulden!J9,H38&gt;0),MAX(0,H38+I38-MIN(Schulden!G9,H38+I38)),0)+IF(AND(Schulden!J10&lt;Schulden!J9,L38&gt;0),MAX(0,L38+M38-MIN(Schulden!G10,L38+M38)),0)+IF(AND(Schulden!J11&lt;Schulden!J9,P38&gt;0),MAX(0,P38+Q38-MIN(Schulden!G11,P38+Q38)),0)+IF(AND(Schulden!J12&lt;Schulden!J9,T38&gt;0),MAX(0,T38+U38-MIN(Schulden!G12,T38+U38)),0)+IF(AND(Schulden!J13&lt;Schulden!J9,X38&gt;0),MAX(0,X38+Y38-MIN(Schulden!G13,X38+Y38)),0)+IF(AND(Schulden!J14&lt;Schulden!J9,AB38&gt;0),MAX(0,AB38+AC38-MIN(Schulden!G14,AB38+AC38)),0)+IF(AND(Schulden!J15&lt;Schulden!J9,AF38&gt;0),MAX(0,AF38+AG38-MIN(Schulden!G15,AF38+AG38)),0)+IF(AND(Schulden!J16&lt;Schulden!J9,AJ38&gt;0),MAX(0,AJ38+AK38-MIN(Schulden!G16,AJ38+AK38)),0)+IF(AND(Schulden!J17&lt;Schulden!J9,AN38&gt;0),MAX(0,AN38+AO38-MIN(Schulden!G17,AN38+AO38)),0)+IF(AND(Schulden!J18&lt;Schulden!J9,AR38&gt;0),MAX(0,AR38+AS38-MIN(Schulden!G18,AR38+AS38)),0)+IF(AND(Schulden!J19&lt;Schulden!J9,AV38&gt;0),MAX(0,AV38+AW38-MIN(Schulden!G19,AV38+AW38)),0)+IF(AND(Schulden!J20&lt;Schulden!J9,AZ38&gt;0),MAX(0,AZ38+BA38-MIN(Schulden!G20,AZ38+BA38)),0)+IF(AND(Schulden!J21&lt;Schulden!J9,BD38&gt;0),MAX(0,BD38+BE38-MIN(Schulden!G21,BD38+BE38)),0)+IF(AND(Schulden!J22&lt;Schulden!J9,BH38&gt;0),MAX(0,BH38+BI38-MIN(Schulden!G22,BH38+BI38)),0))),MAX(0,H38+I38-MIN(Schulden!G9,H38+I38)))+SUMIFS(Sonderzahlungen!$D$8:$D$67,Sonderzahlungen!$G$8:$G$67,$B38,Sonderzahlungen!$E$8:$E$67,"Gezielte Schuld",Sonderzahlungen!$F$8:$F$67,Schulden!B9)))</f>
        <v/>
      </c>
      <c r="K38" s="24">
        <f>MAX(0,H38+I38-J38)</f>
        <v/>
      </c>
      <c r="L38" s="24">
        <f>O37</f>
        <v/>
      </c>
      <c r="M38" s="24">
        <f>IF(L38&lt;=0,0,L38*Schulden!F10/12)</f>
        <v/>
      </c>
      <c r="N38" s="24">
        <f>IF(L38&lt;=0,0,MIN(L38+M38,MIN(Schulden!G10,L38+M38)+MIN(MAX(0,Strategie!$C$9+SUMIFS(Sonderzahlungen!$D$8:$D$67,Sonderzahlungen!$G$8:$G$67,$B38,Sonderzahlungen!$E$8:$E$67,"Nach Strategie")-(IF(AND(Schulden!J8&lt;Schulden!J10,D38&gt;0),MAX(0,D38+E38-MIN(Schulden!G8,D38+E38)),0)+IF(AND(Schulden!J9&lt;Schulden!J10,H38&gt;0),MAX(0,H38+I38-MIN(Schulden!G9,H38+I38)),0)+IF(AND(Schulden!J10&lt;Schulden!J10,L38&gt;0),MAX(0,L38+M38-MIN(Schulden!G10,L38+M38)),0)+IF(AND(Schulden!J11&lt;Schulden!J10,P38&gt;0),MAX(0,P38+Q38-MIN(Schulden!G11,P38+Q38)),0)+IF(AND(Schulden!J12&lt;Schulden!J10,T38&gt;0),MAX(0,T38+U38-MIN(Schulden!G12,T38+U38)),0)+IF(AND(Schulden!J13&lt;Schulden!J10,X38&gt;0),MAX(0,X38+Y38-MIN(Schulden!G13,X38+Y38)),0)+IF(AND(Schulden!J14&lt;Schulden!J10,AB38&gt;0),MAX(0,AB38+AC38-MIN(Schulden!G14,AB38+AC38)),0)+IF(AND(Schulden!J15&lt;Schulden!J10,AF38&gt;0),MAX(0,AF38+AG38-MIN(Schulden!G15,AF38+AG38)),0)+IF(AND(Schulden!J16&lt;Schulden!J10,AJ38&gt;0),MAX(0,AJ38+AK38-MIN(Schulden!G16,AJ38+AK38)),0)+IF(AND(Schulden!J17&lt;Schulden!J10,AN38&gt;0),MAX(0,AN38+AO38-MIN(Schulden!G17,AN38+AO38)),0)+IF(AND(Schulden!J18&lt;Schulden!J10,AR38&gt;0),MAX(0,AR38+AS38-MIN(Schulden!G18,AR38+AS38)),0)+IF(AND(Schulden!J19&lt;Schulden!J10,AV38&gt;0),MAX(0,AV38+AW38-MIN(Schulden!G19,AV38+AW38)),0)+IF(AND(Schulden!J20&lt;Schulden!J10,AZ38&gt;0),MAX(0,AZ38+BA38-MIN(Schulden!G20,AZ38+BA38)),0)+IF(AND(Schulden!J21&lt;Schulden!J10,BD38&gt;0),MAX(0,BD38+BE38-MIN(Schulden!G21,BD38+BE38)),0)+IF(AND(Schulden!J22&lt;Schulden!J10,BH38&gt;0),MAX(0,BH38+BI38-MIN(Schulden!G22,BH38+BI38)),0))),MAX(0,L38+M38-MIN(Schulden!G10,L38+M38)))+SUMIFS(Sonderzahlungen!$D$8:$D$67,Sonderzahlungen!$G$8:$G$67,$B38,Sonderzahlungen!$E$8:$E$67,"Gezielte Schuld",Sonderzahlungen!$F$8:$F$67,Schulden!B10)))</f>
        <v/>
      </c>
      <c r="O38" s="24">
        <f>MAX(0,L38+M38-N38)</f>
        <v/>
      </c>
      <c r="P38" s="24">
        <f>S37</f>
        <v/>
      </c>
      <c r="Q38" s="24">
        <f>IF(P38&lt;=0,0,P38*Schulden!F11/12)</f>
        <v/>
      </c>
      <c r="R38" s="24">
        <f>IF(P38&lt;=0,0,MIN(P38+Q38,MIN(Schulden!G11,P38+Q38)+MIN(MAX(0,Strategie!$C$9+SUMIFS(Sonderzahlungen!$D$8:$D$67,Sonderzahlungen!$G$8:$G$67,$B38,Sonderzahlungen!$E$8:$E$67,"Nach Strategie")-(IF(AND(Schulden!J8&lt;Schulden!J11,D38&gt;0),MAX(0,D38+E38-MIN(Schulden!G8,D38+E38)),0)+IF(AND(Schulden!J9&lt;Schulden!J11,H38&gt;0),MAX(0,H38+I38-MIN(Schulden!G9,H38+I38)),0)+IF(AND(Schulden!J10&lt;Schulden!J11,L38&gt;0),MAX(0,L38+M38-MIN(Schulden!G10,L38+M38)),0)+IF(AND(Schulden!J11&lt;Schulden!J11,P38&gt;0),MAX(0,P38+Q38-MIN(Schulden!G11,P38+Q38)),0)+IF(AND(Schulden!J12&lt;Schulden!J11,T38&gt;0),MAX(0,T38+U38-MIN(Schulden!G12,T38+U38)),0)+IF(AND(Schulden!J13&lt;Schulden!J11,X38&gt;0),MAX(0,X38+Y38-MIN(Schulden!G13,X38+Y38)),0)+IF(AND(Schulden!J14&lt;Schulden!J11,AB38&gt;0),MAX(0,AB38+AC38-MIN(Schulden!G14,AB38+AC38)),0)+IF(AND(Schulden!J15&lt;Schulden!J11,AF38&gt;0),MAX(0,AF38+AG38-MIN(Schulden!G15,AF38+AG38)),0)+IF(AND(Schulden!J16&lt;Schulden!J11,AJ38&gt;0),MAX(0,AJ38+AK38-MIN(Schulden!G16,AJ38+AK38)),0)+IF(AND(Schulden!J17&lt;Schulden!J11,AN38&gt;0),MAX(0,AN38+AO38-MIN(Schulden!G17,AN38+AO38)),0)+IF(AND(Schulden!J18&lt;Schulden!J11,AR38&gt;0),MAX(0,AR38+AS38-MIN(Schulden!G18,AR38+AS38)),0)+IF(AND(Schulden!J19&lt;Schulden!J11,AV38&gt;0),MAX(0,AV38+AW38-MIN(Schulden!G19,AV38+AW38)),0)+IF(AND(Schulden!J20&lt;Schulden!J11,AZ38&gt;0),MAX(0,AZ38+BA38-MIN(Schulden!G20,AZ38+BA38)),0)+IF(AND(Schulden!J21&lt;Schulden!J11,BD38&gt;0),MAX(0,BD38+BE38-MIN(Schulden!G21,BD38+BE38)),0)+IF(AND(Schulden!J22&lt;Schulden!J11,BH38&gt;0),MAX(0,BH38+BI38-MIN(Schulden!G22,BH38+BI38)),0))),MAX(0,P38+Q38-MIN(Schulden!G11,P38+Q38)))+SUMIFS(Sonderzahlungen!$D$8:$D$67,Sonderzahlungen!$G$8:$G$67,$B38,Sonderzahlungen!$E$8:$E$67,"Gezielte Schuld",Sonderzahlungen!$F$8:$F$67,Schulden!B11)))</f>
        <v/>
      </c>
      <c r="S38" s="24">
        <f>MAX(0,P38+Q38-R38)</f>
        <v/>
      </c>
      <c r="T38" s="24">
        <f>W37</f>
        <v/>
      </c>
      <c r="U38" s="24">
        <f>IF(T38&lt;=0,0,T38*Schulden!F12/12)</f>
        <v/>
      </c>
      <c r="V38" s="24">
        <f>IF(T38&lt;=0,0,MIN(T38+U38,MIN(Schulden!G12,T38+U38)+MIN(MAX(0,Strategie!$C$9+SUMIFS(Sonderzahlungen!$D$8:$D$67,Sonderzahlungen!$G$8:$G$67,$B38,Sonderzahlungen!$E$8:$E$67,"Nach Strategie")-(IF(AND(Schulden!J8&lt;Schulden!J12,D38&gt;0),MAX(0,D38+E38-MIN(Schulden!G8,D38+E38)),0)+IF(AND(Schulden!J9&lt;Schulden!J12,H38&gt;0),MAX(0,H38+I38-MIN(Schulden!G9,H38+I38)),0)+IF(AND(Schulden!J10&lt;Schulden!J12,L38&gt;0),MAX(0,L38+M38-MIN(Schulden!G10,L38+M38)),0)+IF(AND(Schulden!J11&lt;Schulden!J12,P38&gt;0),MAX(0,P38+Q38-MIN(Schulden!G11,P38+Q38)),0)+IF(AND(Schulden!J12&lt;Schulden!J12,T38&gt;0),MAX(0,T38+U38-MIN(Schulden!G12,T38+U38)),0)+IF(AND(Schulden!J13&lt;Schulden!J12,X38&gt;0),MAX(0,X38+Y38-MIN(Schulden!G13,X38+Y38)),0)+IF(AND(Schulden!J14&lt;Schulden!J12,AB38&gt;0),MAX(0,AB38+AC38-MIN(Schulden!G14,AB38+AC38)),0)+IF(AND(Schulden!J15&lt;Schulden!J12,AF38&gt;0),MAX(0,AF38+AG38-MIN(Schulden!G15,AF38+AG38)),0)+IF(AND(Schulden!J16&lt;Schulden!J12,AJ38&gt;0),MAX(0,AJ38+AK38-MIN(Schulden!G16,AJ38+AK38)),0)+IF(AND(Schulden!J17&lt;Schulden!J12,AN38&gt;0),MAX(0,AN38+AO38-MIN(Schulden!G17,AN38+AO38)),0)+IF(AND(Schulden!J18&lt;Schulden!J12,AR38&gt;0),MAX(0,AR38+AS38-MIN(Schulden!G18,AR38+AS38)),0)+IF(AND(Schulden!J19&lt;Schulden!J12,AV38&gt;0),MAX(0,AV38+AW38-MIN(Schulden!G19,AV38+AW38)),0)+IF(AND(Schulden!J20&lt;Schulden!J12,AZ38&gt;0),MAX(0,AZ38+BA38-MIN(Schulden!G20,AZ38+BA38)),0)+IF(AND(Schulden!J21&lt;Schulden!J12,BD38&gt;0),MAX(0,BD38+BE38-MIN(Schulden!G21,BD38+BE38)),0)+IF(AND(Schulden!J22&lt;Schulden!J12,BH38&gt;0),MAX(0,BH38+BI38-MIN(Schulden!G22,BH38+BI38)),0))),MAX(0,T38+U38-MIN(Schulden!G12,T38+U38)))+SUMIFS(Sonderzahlungen!$D$8:$D$67,Sonderzahlungen!$G$8:$G$67,$B38,Sonderzahlungen!$E$8:$E$67,"Gezielte Schuld",Sonderzahlungen!$F$8:$F$67,Schulden!B12)))</f>
        <v/>
      </c>
      <c r="W38" s="24">
        <f>MAX(0,T38+U38-V38)</f>
        <v/>
      </c>
      <c r="X38" s="24">
        <f>AA37</f>
        <v/>
      </c>
      <c r="Y38" s="24">
        <f>IF(X38&lt;=0,0,X38*Schulden!F13/12)</f>
        <v/>
      </c>
      <c r="Z38" s="24">
        <f>IF(X38&lt;=0,0,MIN(X38+Y38,MIN(Schulden!G13,X38+Y38)+MIN(MAX(0,Strategie!$C$9+SUMIFS(Sonderzahlungen!$D$8:$D$67,Sonderzahlungen!$G$8:$G$67,$B38,Sonderzahlungen!$E$8:$E$67,"Nach Strategie")-(IF(AND(Schulden!J8&lt;Schulden!J13,D38&gt;0),MAX(0,D38+E38-MIN(Schulden!G8,D38+E38)),0)+IF(AND(Schulden!J9&lt;Schulden!J13,H38&gt;0),MAX(0,H38+I38-MIN(Schulden!G9,H38+I38)),0)+IF(AND(Schulden!J10&lt;Schulden!J13,L38&gt;0),MAX(0,L38+M38-MIN(Schulden!G10,L38+M38)),0)+IF(AND(Schulden!J11&lt;Schulden!J13,P38&gt;0),MAX(0,P38+Q38-MIN(Schulden!G11,P38+Q38)),0)+IF(AND(Schulden!J12&lt;Schulden!J13,T38&gt;0),MAX(0,T38+U38-MIN(Schulden!G12,T38+U38)),0)+IF(AND(Schulden!J13&lt;Schulden!J13,X38&gt;0),MAX(0,X38+Y38-MIN(Schulden!G13,X38+Y38)),0)+IF(AND(Schulden!J14&lt;Schulden!J13,AB38&gt;0),MAX(0,AB38+AC38-MIN(Schulden!G14,AB38+AC38)),0)+IF(AND(Schulden!J15&lt;Schulden!J13,AF38&gt;0),MAX(0,AF38+AG38-MIN(Schulden!G15,AF38+AG38)),0)+IF(AND(Schulden!J16&lt;Schulden!J13,AJ38&gt;0),MAX(0,AJ38+AK38-MIN(Schulden!G16,AJ38+AK38)),0)+IF(AND(Schulden!J17&lt;Schulden!J13,AN38&gt;0),MAX(0,AN38+AO38-MIN(Schulden!G17,AN38+AO38)),0)+IF(AND(Schulden!J18&lt;Schulden!J13,AR38&gt;0),MAX(0,AR38+AS38-MIN(Schulden!G18,AR38+AS38)),0)+IF(AND(Schulden!J19&lt;Schulden!J13,AV38&gt;0),MAX(0,AV38+AW38-MIN(Schulden!G19,AV38+AW38)),0)+IF(AND(Schulden!J20&lt;Schulden!J13,AZ38&gt;0),MAX(0,AZ38+BA38-MIN(Schulden!G20,AZ38+BA38)),0)+IF(AND(Schulden!J21&lt;Schulden!J13,BD38&gt;0),MAX(0,BD38+BE38-MIN(Schulden!G21,BD38+BE38)),0)+IF(AND(Schulden!J22&lt;Schulden!J13,BH38&gt;0),MAX(0,BH38+BI38-MIN(Schulden!G22,BH38+BI38)),0))),MAX(0,X38+Y38-MIN(Schulden!G13,X38+Y38)))+SUMIFS(Sonderzahlungen!$D$8:$D$67,Sonderzahlungen!$G$8:$G$67,$B38,Sonderzahlungen!$E$8:$E$67,"Gezielte Schuld",Sonderzahlungen!$F$8:$F$67,Schulden!B13)))</f>
        <v/>
      </c>
      <c r="AA38" s="24">
        <f>MAX(0,X38+Y38-Z38)</f>
        <v/>
      </c>
      <c r="AB38" s="24">
        <f>AE37</f>
        <v/>
      </c>
      <c r="AC38" s="24">
        <f>IF(AB38&lt;=0,0,AB38*Schulden!F14/12)</f>
        <v/>
      </c>
      <c r="AD38" s="24">
        <f>IF(AB38&lt;=0,0,MIN(AB38+AC38,MIN(Schulden!G14,AB38+AC38)+MIN(MAX(0,Strategie!$C$9+SUMIFS(Sonderzahlungen!$D$8:$D$67,Sonderzahlungen!$G$8:$G$67,$B38,Sonderzahlungen!$E$8:$E$67,"Nach Strategie")-(IF(AND(Schulden!J8&lt;Schulden!J14,D38&gt;0),MAX(0,D38+E38-MIN(Schulden!G8,D38+E38)),0)+IF(AND(Schulden!J9&lt;Schulden!J14,H38&gt;0),MAX(0,H38+I38-MIN(Schulden!G9,H38+I38)),0)+IF(AND(Schulden!J10&lt;Schulden!J14,L38&gt;0),MAX(0,L38+M38-MIN(Schulden!G10,L38+M38)),0)+IF(AND(Schulden!J11&lt;Schulden!J14,P38&gt;0),MAX(0,P38+Q38-MIN(Schulden!G11,P38+Q38)),0)+IF(AND(Schulden!J12&lt;Schulden!J14,T38&gt;0),MAX(0,T38+U38-MIN(Schulden!G12,T38+U38)),0)+IF(AND(Schulden!J13&lt;Schulden!J14,X38&gt;0),MAX(0,X38+Y38-MIN(Schulden!G13,X38+Y38)),0)+IF(AND(Schulden!J14&lt;Schulden!J14,AB38&gt;0),MAX(0,AB38+AC38-MIN(Schulden!G14,AB38+AC38)),0)+IF(AND(Schulden!J15&lt;Schulden!J14,AF38&gt;0),MAX(0,AF38+AG38-MIN(Schulden!G15,AF38+AG38)),0)+IF(AND(Schulden!J16&lt;Schulden!J14,AJ38&gt;0),MAX(0,AJ38+AK38-MIN(Schulden!G16,AJ38+AK38)),0)+IF(AND(Schulden!J17&lt;Schulden!J14,AN38&gt;0),MAX(0,AN38+AO38-MIN(Schulden!G17,AN38+AO38)),0)+IF(AND(Schulden!J18&lt;Schulden!J14,AR38&gt;0),MAX(0,AR38+AS38-MIN(Schulden!G18,AR38+AS38)),0)+IF(AND(Schulden!J19&lt;Schulden!J14,AV38&gt;0),MAX(0,AV38+AW38-MIN(Schulden!G19,AV38+AW38)),0)+IF(AND(Schulden!J20&lt;Schulden!J14,AZ38&gt;0),MAX(0,AZ38+BA38-MIN(Schulden!G20,AZ38+BA38)),0)+IF(AND(Schulden!J21&lt;Schulden!J14,BD38&gt;0),MAX(0,BD38+BE38-MIN(Schulden!G21,BD38+BE38)),0)+IF(AND(Schulden!J22&lt;Schulden!J14,BH38&gt;0),MAX(0,BH38+BI38-MIN(Schulden!G22,BH38+BI38)),0))),MAX(0,AB38+AC38-MIN(Schulden!G14,AB38+AC38)))+SUMIFS(Sonderzahlungen!$D$8:$D$67,Sonderzahlungen!$G$8:$G$67,$B38,Sonderzahlungen!$E$8:$E$67,"Gezielte Schuld",Sonderzahlungen!$F$8:$F$67,Schulden!B14)))</f>
        <v/>
      </c>
      <c r="AE38" s="24">
        <f>MAX(0,AB38+AC38-AD38)</f>
        <v/>
      </c>
      <c r="AF38" s="24">
        <f>AI37</f>
        <v/>
      </c>
      <c r="AG38" s="24">
        <f>IF(AF38&lt;=0,0,AF38*Schulden!F15/12)</f>
        <v/>
      </c>
      <c r="AH38" s="24">
        <f>IF(AF38&lt;=0,0,MIN(AF38+AG38,MIN(Schulden!G15,AF38+AG38)+MIN(MAX(0,Strategie!$C$9+SUMIFS(Sonderzahlungen!$D$8:$D$67,Sonderzahlungen!$G$8:$G$67,$B38,Sonderzahlungen!$E$8:$E$67,"Nach Strategie")-(IF(AND(Schulden!J8&lt;Schulden!J15,D38&gt;0),MAX(0,D38+E38-MIN(Schulden!G8,D38+E38)),0)+IF(AND(Schulden!J9&lt;Schulden!J15,H38&gt;0),MAX(0,H38+I38-MIN(Schulden!G9,H38+I38)),0)+IF(AND(Schulden!J10&lt;Schulden!J15,L38&gt;0),MAX(0,L38+M38-MIN(Schulden!G10,L38+M38)),0)+IF(AND(Schulden!J11&lt;Schulden!J15,P38&gt;0),MAX(0,P38+Q38-MIN(Schulden!G11,P38+Q38)),0)+IF(AND(Schulden!J12&lt;Schulden!J15,T38&gt;0),MAX(0,T38+U38-MIN(Schulden!G12,T38+U38)),0)+IF(AND(Schulden!J13&lt;Schulden!J15,X38&gt;0),MAX(0,X38+Y38-MIN(Schulden!G13,X38+Y38)),0)+IF(AND(Schulden!J14&lt;Schulden!J15,AB38&gt;0),MAX(0,AB38+AC38-MIN(Schulden!G14,AB38+AC38)),0)+IF(AND(Schulden!J15&lt;Schulden!J15,AF38&gt;0),MAX(0,AF38+AG38-MIN(Schulden!G15,AF38+AG38)),0)+IF(AND(Schulden!J16&lt;Schulden!J15,AJ38&gt;0),MAX(0,AJ38+AK38-MIN(Schulden!G16,AJ38+AK38)),0)+IF(AND(Schulden!J17&lt;Schulden!J15,AN38&gt;0),MAX(0,AN38+AO38-MIN(Schulden!G17,AN38+AO38)),0)+IF(AND(Schulden!J18&lt;Schulden!J15,AR38&gt;0),MAX(0,AR38+AS38-MIN(Schulden!G18,AR38+AS38)),0)+IF(AND(Schulden!J19&lt;Schulden!J15,AV38&gt;0),MAX(0,AV38+AW38-MIN(Schulden!G19,AV38+AW38)),0)+IF(AND(Schulden!J20&lt;Schulden!J15,AZ38&gt;0),MAX(0,AZ38+BA38-MIN(Schulden!G20,AZ38+BA38)),0)+IF(AND(Schulden!J21&lt;Schulden!J15,BD38&gt;0),MAX(0,BD38+BE38-MIN(Schulden!G21,BD38+BE38)),0)+IF(AND(Schulden!J22&lt;Schulden!J15,BH38&gt;0),MAX(0,BH38+BI38-MIN(Schulden!G22,BH38+BI38)),0))),MAX(0,AF38+AG38-MIN(Schulden!G15,AF38+AG38)))+SUMIFS(Sonderzahlungen!$D$8:$D$67,Sonderzahlungen!$G$8:$G$67,$B38,Sonderzahlungen!$E$8:$E$67,"Gezielte Schuld",Sonderzahlungen!$F$8:$F$67,Schulden!B15)))</f>
        <v/>
      </c>
      <c r="AI38" s="24">
        <f>MAX(0,AF38+AG38-AH38)</f>
        <v/>
      </c>
      <c r="AJ38" s="24">
        <f>AM37</f>
        <v/>
      </c>
      <c r="AK38" s="24">
        <f>IF(AJ38&lt;=0,0,AJ38*Schulden!F16/12)</f>
        <v/>
      </c>
      <c r="AL38" s="24">
        <f>IF(AJ38&lt;=0,0,MIN(AJ38+AK38,MIN(Schulden!G16,AJ38+AK38)+MIN(MAX(0,Strategie!$C$9+SUMIFS(Sonderzahlungen!$D$8:$D$67,Sonderzahlungen!$G$8:$G$67,$B38,Sonderzahlungen!$E$8:$E$67,"Nach Strategie")-(IF(AND(Schulden!J8&lt;Schulden!J16,D38&gt;0),MAX(0,D38+E38-MIN(Schulden!G8,D38+E38)),0)+IF(AND(Schulden!J9&lt;Schulden!J16,H38&gt;0),MAX(0,H38+I38-MIN(Schulden!G9,H38+I38)),0)+IF(AND(Schulden!J10&lt;Schulden!J16,L38&gt;0),MAX(0,L38+M38-MIN(Schulden!G10,L38+M38)),0)+IF(AND(Schulden!J11&lt;Schulden!J16,P38&gt;0),MAX(0,P38+Q38-MIN(Schulden!G11,P38+Q38)),0)+IF(AND(Schulden!J12&lt;Schulden!J16,T38&gt;0),MAX(0,T38+U38-MIN(Schulden!G12,T38+U38)),0)+IF(AND(Schulden!J13&lt;Schulden!J16,X38&gt;0),MAX(0,X38+Y38-MIN(Schulden!G13,X38+Y38)),0)+IF(AND(Schulden!J14&lt;Schulden!J16,AB38&gt;0),MAX(0,AB38+AC38-MIN(Schulden!G14,AB38+AC38)),0)+IF(AND(Schulden!J15&lt;Schulden!J16,AF38&gt;0),MAX(0,AF38+AG38-MIN(Schulden!G15,AF38+AG38)),0)+IF(AND(Schulden!J16&lt;Schulden!J16,AJ38&gt;0),MAX(0,AJ38+AK38-MIN(Schulden!G16,AJ38+AK38)),0)+IF(AND(Schulden!J17&lt;Schulden!J16,AN38&gt;0),MAX(0,AN38+AO38-MIN(Schulden!G17,AN38+AO38)),0)+IF(AND(Schulden!J18&lt;Schulden!J16,AR38&gt;0),MAX(0,AR38+AS38-MIN(Schulden!G18,AR38+AS38)),0)+IF(AND(Schulden!J19&lt;Schulden!J16,AV38&gt;0),MAX(0,AV38+AW38-MIN(Schulden!G19,AV38+AW38)),0)+IF(AND(Schulden!J20&lt;Schulden!J16,AZ38&gt;0),MAX(0,AZ38+BA38-MIN(Schulden!G20,AZ38+BA38)),0)+IF(AND(Schulden!J21&lt;Schulden!J16,BD38&gt;0),MAX(0,BD38+BE38-MIN(Schulden!G21,BD38+BE38)),0)+IF(AND(Schulden!J22&lt;Schulden!J16,BH38&gt;0),MAX(0,BH38+BI38-MIN(Schulden!G22,BH38+BI38)),0))),MAX(0,AJ38+AK38-MIN(Schulden!G16,AJ38+AK38)))+SUMIFS(Sonderzahlungen!$D$8:$D$67,Sonderzahlungen!$G$8:$G$67,$B38,Sonderzahlungen!$E$8:$E$67,"Gezielte Schuld",Sonderzahlungen!$F$8:$F$67,Schulden!B16)))</f>
        <v/>
      </c>
      <c r="AM38" s="24">
        <f>MAX(0,AJ38+AK38-AL38)</f>
        <v/>
      </c>
      <c r="AN38" s="24">
        <f>AQ37</f>
        <v/>
      </c>
      <c r="AO38" s="24">
        <f>IF(AN38&lt;=0,0,AN38*Schulden!F17/12)</f>
        <v/>
      </c>
      <c r="AP38" s="24">
        <f>IF(AN38&lt;=0,0,MIN(AN38+AO38,MIN(Schulden!G17,AN38+AO38)+MIN(MAX(0,Strategie!$C$9+SUMIFS(Sonderzahlungen!$D$8:$D$67,Sonderzahlungen!$G$8:$G$67,$B38,Sonderzahlungen!$E$8:$E$67,"Nach Strategie")-(IF(AND(Schulden!J8&lt;Schulden!J17,D38&gt;0),MAX(0,D38+E38-MIN(Schulden!G8,D38+E38)),0)+IF(AND(Schulden!J9&lt;Schulden!J17,H38&gt;0),MAX(0,H38+I38-MIN(Schulden!G9,H38+I38)),0)+IF(AND(Schulden!J10&lt;Schulden!J17,L38&gt;0),MAX(0,L38+M38-MIN(Schulden!G10,L38+M38)),0)+IF(AND(Schulden!J11&lt;Schulden!J17,P38&gt;0),MAX(0,P38+Q38-MIN(Schulden!G11,P38+Q38)),0)+IF(AND(Schulden!J12&lt;Schulden!J17,T38&gt;0),MAX(0,T38+U38-MIN(Schulden!G12,T38+U38)),0)+IF(AND(Schulden!J13&lt;Schulden!J17,X38&gt;0),MAX(0,X38+Y38-MIN(Schulden!G13,X38+Y38)),0)+IF(AND(Schulden!J14&lt;Schulden!J17,AB38&gt;0),MAX(0,AB38+AC38-MIN(Schulden!G14,AB38+AC38)),0)+IF(AND(Schulden!J15&lt;Schulden!J17,AF38&gt;0),MAX(0,AF38+AG38-MIN(Schulden!G15,AF38+AG38)),0)+IF(AND(Schulden!J16&lt;Schulden!J17,AJ38&gt;0),MAX(0,AJ38+AK38-MIN(Schulden!G16,AJ38+AK38)),0)+IF(AND(Schulden!J17&lt;Schulden!J17,AN38&gt;0),MAX(0,AN38+AO38-MIN(Schulden!G17,AN38+AO38)),0)+IF(AND(Schulden!J18&lt;Schulden!J17,AR38&gt;0),MAX(0,AR38+AS38-MIN(Schulden!G18,AR38+AS38)),0)+IF(AND(Schulden!J19&lt;Schulden!J17,AV38&gt;0),MAX(0,AV38+AW38-MIN(Schulden!G19,AV38+AW38)),0)+IF(AND(Schulden!J20&lt;Schulden!J17,AZ38&gt;0),MAX(0,AZ38+BA38-MIN(Schulden!G20,AZ38+BA38)),0)+IF(AND(Schulden!J21&lt;Schulden!J17,BD38&gt;0),MAX(0,BD38+BE38-MIN(Schulden!G21,BD38+BE38)),0)+IF(AND(Schulden!J22&lt;Schulden!J17,BH38&gt;0),MAX(0,BH38+BI38-MIN(Schulden!G22,BH38+BI38)),0))),MAX(0,AN38+AO38-MIN(Schulden!G17,AN38+AO38)))+SUMIFS(Sonderzahlungen!$D$8:$D$67,Sonderzahlungen!$G$8:$G$67,$B38,Sonderzahlungen!$E$8:$E$67,"Gezielte Schuld",Sonderzahlungen!$F$8:$F$67,Schulden!B17)))</f>
        <v/>
      </c>
      <c r="AQ38" s="24">
        <f>MAX(0,AN38+AO38-AP38)</f>
        <v/>
      </c>
      <c r="AR38" s="24">
        <f>AU37</f>
        <v/>
      </c>
      <c r="AS38" s="24">
        <f>IF(AR38&lt;=0,0,AR38*Schulden!F18/12)</f>
        <v/>
      </c>
      <c r="AT38" s="24">
        <f>IF(AR38&lt;=0,0,MIN(AR38+AS38,MIN(Schulden!G18,AR38+AS38)+MIN(MAX(0,Strategie!$C$9+SUMIFS(Sonderzahlungen!$D$8:$D$67,Sonderzahlungen!$G$8:$G$67,$B38,Sonderzahlungen!$E$8:$E$67,"Nach Strategie")-(IF(AND(Schulden!J8&lt;Schulden!J18,D38&gt;0),MAX(0,D38+E38-MIN(Schulden!G8,D38+E38)),0)+IF(AND(Schulden!J9&lt;Schulden!J18,H38&gt;0),MAX(0,H38+I38-MIN(Schulden!G9,H38+I38)),0)+IF(AND(Schulden!J10&lt;Schulden!J18,L38&gt;0),MAX(0,L38+M38-MIN(Schulden!G10,L38+M38)),0)+IF(AND(Schulden!J11&lt;Schulden!J18,P38&gt;0),MAX(0,P38+Q38-MIN(Schulden!G11,P38+Q38)),0)+IF(AND(Schulden!J12&lt;Schulden!J18,T38&gt;0),MAX(0,T38+U38-MIN(Schulden!G12,T38+U38)),0)+IF(AND(Schulden!J13&lt;Schulden!J18,X38&gt;0),MAX(0,X38+Y38-MIN(Schulden!G13,X38+Y38)),0)+IF(AND(Schulden!J14&lt;Schulden!J18,AB38&gt;0),MAX(0,AB38+AC38-MIN(Schulden!G14,AB38+AC38)),0)+IF(AND(Schulden!J15&lt;Schulden!J18,AF38&gt;0),MAX(0,AF38+AG38-MIN(Schulden!G15,AF38+AG38)),0)+IF(AND(Schulden!J16&lt;Schulden!J18,AJ38&gt;0),MAX(0,AJ38+AK38-MIN(Schulden!G16,AJ38+AK38)),0)+IF(AND(Schulden!J17&lt;Schulden!J18,AN38&gt;0),MAX(0,AN38+AO38-MIN(Schulden!G17,AN38+AO38)),0)+IF(AND(Schulden!J18&lt;Schulden!J18,AR38&gt;0),MAX(0,AR38+AS38-MIN(Schulden!G18,AR38+AS38)),0)+IF(AND(Schulden!J19&lt;Schulden!J18,AV38&gt;0),MAX(0,AV38+AW38-MIN(Schulden!G19,AV38+AW38)),0)+IF(AND(Schulden!J20&lt;Schulden!J18,AZ38&gt;0),MAX(0,AZ38+BA38-MIN(Schulden!G20,AZ38+BA38)),0)+IF(AND(Schulden!J21&lt;Schulden!J18,BD38&gt;0),MAX(0,BD38+BE38-MIN(Schulden!G21,BD38+BE38)),0)+IF(AND(Schulden!J22&lt;Schulden!J18,BH38&gt;0),MAX(0,BH38+BI38-MIN(Schulden!G22,BH38+BI38)),0))),MAX(0,AR38+AS38-MIN(Schulden!G18,AR38+AS38)))+SUMIFS(Sonderzahlungen!$D$8:$D$67,Sonderzahlungen!$G$8:$G$67,$B38,Sonderzahlungen!$E$8:$E$67,"Gezielte Schuld",Sonderzahlungen!$F$8:$F$67,Schulden!B18)))</f>
        <v/>
      </c>
      <c r="AU38" s="24">
        <f>MAX(0,AR38+AS38-AT38)</f>
        <v/>
      </c>
      <c r="AV38" s="24">
        <f>AY37</f>
        <v/>
      </c>
      <c r="AW38" s="24">
        <f>IF(AV38&lt;=0,0,AV38*Schulden!F19/12)</f>
        <v/>
      </c>
      <c r="AX38" s="24">
        <f>IF(AV38&lt;=0,0,MIN(AV38+AW38,MIN(Schulden!G19,AV38+AW38)+MIN(MAX(0,Strategie!$C$9+SUMIFS(Sonderzahlungen!$D$8:$D$67,Sonderzahlungen!$G$8:$G$67,$B38,Sonderzahlungen!$E$8:$E$67,"Nach Strategie")-(IF(AND(Schulden!J8&lt;Schulden!J19,D38&gt;0),MAX(0,D38+E38-MIN(Schulden!G8,D38+E38)),0)+IF(AND(Schulden!J9&lt;Schulden!J19,H38&gt;0),MAX(0,H38+I38-MIN(Schulden!G9,H38+I38)),0)+IF(AND(Schulden!J10&lt;Schulden!J19,L38&gt;0),MAX(0,L38+M38-MIN(Schulden!G10,L38+M38)),0)+IF(AND(Schulden!J11&lt;Schulden!J19,P38&gt;0),MAX(0,P38+Q38-MIN(Schulden!G11,P38+Q38)),0)+IF(AND(Schulden!J12&lt;Schulden!J19,T38&gt;0),MAX(0,T38+U38-MIN(Schulden!G12,T38+U38)),0)+IF(AND(Schulden!J13&lt;Schulden!J19,X38&gt;0),MAX(0,X38+Y38-MIN(Schulden!G13,X38+Y38)),0)+IF(AND(Schulden!J14&lt;Schulden!J19,AB38&gt;0),MAX(0,AB38+AC38-MIN(Schulden!G14,AB38+AC38)),0)+IF(AND(Schulden!J15&lt;Schulden!J19,AF38&gt;0),MAX(0,AF38+AG38-MIN(Schulden!G15,AF38+AG38)),0)+IF(AND(Schulden!J16&lt;Schulden!J19,AJ38&gt;0),MAX(0,AJ38+AK38-MIN(Schulden!G16,AJ38+AK38)),0)+IF(AND(Schulden!J17&lt;Schulden!J19,AN38&gt;0),MAX(0,AN38+AO38-MIN(Schulden!G17,AN38+AO38)),0)+IF(AND(Schulden!J18&lt;Schulden!J19,AR38&gt;0),MAX(0,AR38+AS38-MIN(Schulden!G18,AR38+AS38)),0)+IF(AND(Schulden!J19&lt;Schulden!J19,AV38&gt;0),MAX(0,AV38+AW38-MIN(Schulden!G19,AV38+AW38)),0)+IF(AND(Schulden!J20&lt;Schulden!J19,AZ38&gt;0),MAX(0,AZ38+BA38-MIN(Schulden!G20,AZ38+BA38)),0)+IF(AND(Schulden!J21&lt;Schulden!J19,BD38&gt;0),MAX(0,BD38+BE38-MIN(Schulden!G21,BD38+BE38)),0)+IF(AND(Schulden!J22&lt;Schulden!J19,BH38&gt;0),MAX(0,BH38+BI38-MIN(Schulden!G22,BH38+BI38)),0))),MAX(0,AV38+AW38-MIN(Schulden!G19,AV38+AW38)))+SUMIFS(Sonderzahlungen!$D$8:$D$67,Sonderzahlungen!$G$8:$G$67,$B38,Sonderzahlungen!$E$8:$E$67,"Gezielte Schuld",Sonderzahlungen!$F$8:$F$67,Schulden!B19)))</f>
        <v/>
      </c>
      <c r="AY38" s="24">
        <f>MAX(0,AV38+AW38-AX38)</f>
        <v/>
      </c>
      <c r="AZ38" s="24">
        <f>BC37</f>
        <v/>
      </c>
      <c r="BA38" s="24">
        <f>IF(AZ38&lt;=0,0,AZ38*Schulden!F20/12)</f>
        <v/>
      </c>
      <c r="BB38" s="24">
        <f>IF(AZ38&lt;=0,0,MIN(AZ38+BA38,MIN(Schulden!G20,AZ38+BA38)+MIN(MAX(0,Strategie!$C$9+SUMIFS(Sonderzahlungen!$D$8:$D$67,Sonderzahlungen!$G$8:$G$67,$B38,Sonderzahlungen!$E$8:$E$67,"Nach Strategie")-(IF(AND(Schulden!J8&lt;Schulden!J20,D38&gt;0),MAX(0,D38+E38-MIN(Schulden!G8,D38+E38)),0)+IF(AND(Schulden!J9&lt;Schulden!J20,H38&gt;0),MAX(0,H38+I38-MIN(Schulden!G9,H38+I38)),0)+IF(AND(Schulden!J10&lt;Schulden!J20,L38&gt;0),MAX(0,L38+M38-MIN(Schulden!G10,L38+M38)),0)+IF(AND(Schulden!J11&lt;Schulden!J20,P38&gt;0),MAX(0,P38+Q38-MIN(Schulden!G11,P38+Q38)),0)+IF(AND(Schulden!J12&lt;Schulden!J20,T38&gt;0),MAX(0,T38+U38-MIN(Schulden!G12,T38+U38)),0)+IF(AND(Schulden!J13&lt;Schulden!J20,X38&gt;0),MAX(0,X38+Y38-MIN(Schulden!G13,X38+Y38)),0)+IF(AND(Schulden!J14&lt;Schulden!J20,AB38&gt;0),MAX(0,AB38+AC38-MIN(Schulden!G14,AB38+AC38)),0)+IF(AND(Schulden!J15&lt;Schulden!J20,AF38&gt;0),MAX(0,AF38+AG38-MIN(Schulden!G15,AF38+AG38)),0)+IF(AND(Schulden!J16&lt;Schulden!J20,AJ38&gt;0),MAX(0,AJ38+AK38-MIN(Schulden!G16,AJ38+AK38)),0)+IF(AND(Schulden!J17&lt;Schulden!J20,AN38&gt;0),MAX(0,AN38+AO38-MIN(Schulden!G17,AN38+AO38)),0)+IF(AND(Schulden!J18&lt;Schulden!J20,AR38&gt;0),MAX(0,AR38+AS38-MIN(Schulden!G18,AR38+AS38)),0)+IF(AND(Schulden!J19&lt;Schulden!J20,AV38&gt;0),MAX(0,AV38+AW38-MIN(Schulden!G19,AV38+AW38)),0)+IF(AND(Schulden!J20&lt;Schulden!J20,AZ38&gt;0),MAX(0,AZ38+BA38-MIN(Schulden!G20,AZ38+BA38)),0)+IF(AND(Schulden!J21&lt;Schulden!J20,BD38&gt;0),MAX(0,BD38+BE38-MIN(Schulden!G21,BD38+BE38)),0)+IF(AND(Schulden!J22&lt;Schulden!J20,BH38&gt;0),MAX(0,BH38+BI38-MIN(Schulden!G22,BH38+BI38)),0))),MAX(0,AZ38+BA38-MIN(Schulden!G20,AZ38+BA38)))+SUMIFS(Sonderzahlungen!$D$8:$D$67,Sonderzahlungen!$G$8:$G$67,$B38,Sonderzahlungen!$E$8:$E$67,"Gezielte Schuld",Sonderzahlungen!$F$8:$F$67,Schulden!B20)))</f>
        <v/>
      </c>
      <c r="BC38" s="24">
        <f>MAX(0,AZ38+BA38-BB38)</f>
        <v/>
      </c>
      <c r="BD38" s="24">
        <f>BG37</f>
        <v/>
      </c>
      <c r="BE38" s="24">
        <f>IF(BD38&lt;=0,0,BD38*Schulden!F21/12)</f>
        <v/>
      </c>
      <c r="BF38" s="24">
        <f>IF(BD38&lt;=0,0,MIN(BD38+BE38,MIN(Schulden!G21,BD38+BE38)+MIN(MAX(0,Strategie!$C$9+SUMIFS(Sonderzahlungen!$D$8:$D$67,Sonderzahlungen!$G$8:$G$67,$B38,Sonderzahlungen!$E$8:$E$67,"Nach Strategie")-(IF(AND(Schulden!J8&lt;Schulden!J21,D38&gt;0),MAX(0,D38+E38-MIN(Schulden!G8,D38+E38)),0)+IF(AND(Schulden!J9&lt;Schulden!J21,H38&gt;0),MAX(0,H38+I38-MIN(Schulden!G9,H38+I38)),0)+IF(AND(Schulden!J10&lt;Schulden!J21,L38&gt;0),MAX(0,L38+M38-MIN(Schulden!G10,L38+M38)),0)+IF(AND(Schulden!J11&lt;Schulden!J21,P38&gt;0),MAX(0,P38+Q38-MIN(Schulden!G11,P38+Q38)),0)+IF(AND(Schulden!J12&lt;Schulden!J21,T38&gt;0),MAX(0,T38+U38-MIN(Schulden!G12,T38+U38)),0)+IF(AND(Schulden!J13&lt;Schulden!J21,X38&gt;0),MAX(0,X38+Y38-MIN(Schulden!G13,X38+Y38)),0)+IF(AND(Schulden!J14&lt;Schulden!J21,AB38&gt;0),MAX(0,AB38+AC38-MIN(Schulden!G14,AB38+AC38)),0)+IF(AND(Schulden!J15&lt;Schulden!J21,AF38&gt;0),MAX(0,AF38+AG38-MIN(Schulden!G15,AF38+AG38)),0)+IF(AND(Schulden!J16&lt;Schulden!J21,AJ38&gt;0),MAX(0,AJ38+AK38-MIN(Schulden!G16,AJ38+AK38)),0)+IF(AND(Schulden!J17&lt;Schulden!J21,AN38&gt;0),MAX(0,AN38+AO38-MIN(Schulden!G17,AN38+AO38)),0)+IF(AND(Schulden!J18&lt;Schulden!J21,AR38&gt;0),MAX(0,AR38+AS38-MIN(Schulden!G18,AR38+AS38)),0)+IF(AND(Schulden!J19&lt;Schulden!J21,AV38&gt;0),MAX(0,AV38+AW38-MIN(Schulden!G19,AV38+AW38)),0)+IF(AND(Schulden!J20&lt;Schulden!J21,AZ38&gt;0),MAX(0,AZ38+BA38-MIN(Schulden!G20,AZ38+BA38)),0)+IF(AND(Schulden!J21&lt;Schulden!J21,BD38&gt;0),MAX(0,BD38+BE38-MIN(Schulden!G21,BD38+BE38)),0)+IF(AND(Schulden!J22&lt;Schulden!J21,BH38&gt;0),MAX(0,BH38+BI38-MIN(Schulden!G22,BH38+BI38)),0))),MAX(0,BD38+BE38-MIN(Schulden!G21,BD38+BE38)))+SUMIFS(Sonderzahlungen!$D$8:$D$67,Sonderzahlungen!$G$8:$G$67,$B38,Sonderzahlungen!$E$8:$E$67,"Gezielte Schuld",Sonderzahlungen!$F$8:$F$67,Schulden!B21)))</f>
        <v/>
      </c>
      <c r="BG38" s="24">
        <f>MAX(0,BD38+BE38-BF38)</f>
        <v/>
      </c>
      <c r="BH38" s="24">
        <f>BK37</f>
        <v/>
      </c>
      <c r="BI38" s="24">
        <f>IF(BH38&lt;=0,0,BH38*Schulden!F22/12)</f>
        <v/>
      </c>
      <c r="BJ38" s="24">
        <f>IF(BH38&lt;=0,0,MIN(BH38+BI38,MIN(Schulden!G22,BH38+BI38)+MIN(MAX(0,Strategie!$C$9+SUMIFS(Sonderzahlungen!$D$8:$D$67,Sonderzahlungen!$G$8:$G$67,$B38,Sonderzahlungen!$E$8:$E$67,"Nach Strategie")-(IF(AND(Schulden!J8&lt;Schulden!J22,D38&gt;0),MAX(0,D38+E38-MIN(Schulden!G8,D38+E38)),0)+IF(AND(Schulden!J9&lt;Schulden!J22,H38&gt;0),MAX(0,H38+I38-MIN(Schulden!G9,H38+I38)),0)+IF(AND(Schulden!J10&lt;Schulden!J22,L38&gt;0),MAX(0,L38+M38-MIN(Schulden!G10,L38+M38)),0)+IF(AND(Schulden!J11&lt;Schulden!J22,P38&gt;0),MAX(0,P38+Q38-MIN(Schulden!G11,P38+Q38)),0)+IF(AND(Schulden!J12&lt;Schulden!J22,T38&gt;0),MAX(0,T38+U38-MIN(Schulden!G12,T38+U38)),0)+IF(AND(Schulden!J13&lt;Schulden!J22,X38&gt;0),MAX(0,X38+Y38-MIN(Schulden!G13,X38+Y38)),0)+IF(AND(Schulden!J14&lt;Schulden!J22,AB38&gt;0),MAX(0,AB38+AC38-MIN(Schulden!G14,AB38+AC38)),0)+IF(AND(Schulden!J15&lt;Schulden!J22,AF38&gt;0),MAX(0,AF38+AG38-MIN(Schulden!G15,AF38+AG38)),0)+IF(AND(Schulden!J16&lt;Schulden!J22,AJ38&gt;0),MAX(0,AJ38+AK38-MIN(Schulden!G16,AJ38+AK38)),0)+IF(AND(Schulden!J17&lt;Schulden!J22,AN38&gt;0),MAX(0,AN38+AO38-MIN(Schulden!G17,AN38+AO38)),0)+IF(AND(Schulden!J18&lt;Schulden!J22,AR38&gt;0),MAX(0,AR38+AS38-MIN(Schulden!G18,AR38+AS38)),0)+IF(AND(Schulden!J19&lt;Schulden!J22,AV38&gt;0),MAX(0,AV38+AW38-MIN(Schulden!G19,AV38+AW38)),0)+IF(AND(Schulden!J20&lt;Schulden!J22,AZ38&gt;0),MAX(0,AZ38+BA38-MIN(Schulden!G20,AZ38+BA38)),0)+IF(AND(Schulden!J21&lt;Schulden!J22,BD38&gt;0),MAX(0,BD38+BE38-MIN(Schulden!G21,BD38+BE38)),0)+IF(AND(Schulden!J22&lt;Schulden!J22,BH38&gt;0),MAX(0,BH38+BI38-MIN(Schulden!G22,BH38+BI38)),0))),MAX(0,BH38+BI38-MIN(Schulden!G22,BH38+BI38)))+SUMIFS(Sonderzahlungen!$D$8:$D$67,Sonderzahlungen!$G$8:$G$67,$B38,Sonderzahlungen!$E$8:$E$67,"Gezielte Schuld",Sonderzahlungen!$F$8:$F$67,Schulden!B22)))</f>
        <v/>
      </c>
      <c r="BK38" s="24">
        <f>MAX(0,BH38+BI38-BJ38)</f>
        <v/>
      </c>
    </row>
    <row r="39">
      <c r="B39" s="23">
        <f>EDATE(B38,1)</f>
        <v/>
      </c>
      <c r="C39" s="24">
        <f>SUMIFS(Sonderzahlungen!$D$8:$D$67,Sonderzahlungen!$G$8:$G$67,B39)</f>
        <v/>
      </c>
      <c r="D39" s="24">
        <f>G38</f>
        <v/>
      </c>
      <c r="E39" s="24">
        <f>IF(D39&lt;=0,0,D39*Schulden!F8/12)</f>
        <v/>
      </c>
      <c r="F39" s="24">
        <f>IF(D39&lt;=0,0,MIN(D39+E39,MIN(Schulden!G8,D39+E39)+MIN(MAX(0,Strategie!$C$9+SUMIFS(Sonderzahlungen!$D$8:$D$67,Sonderzahlungen!$G$8:$G$67,$B39,Sonderzahlungen!$E$8:$E$67,"Nach Strategie")-(IF(AND(Schulden!J8&lt;Schulden!J8,D39&gt;0),MAX(0,D39+E39-MIN(Schulden!G8,D39+E39)),0)+IF(AND(Schulden!J9&lt;Schulden!J8,H39&gt;0),MAX(0,H39+I39-MIN(Schulden!G9,H39+I39)),0)+IF(AND(Schulden!J10&lt;Schulden!J8,L39&gt;0),MAX(0,L39+M39-MIN(Schulden!G10,L39+M39)),0)+IF(AND(Schulden!J11&lt;Schulden!J8,P39&gt;0),MAX(0,P39+Q39-MIN(Schulden!G11,P39+Q39)),0)+IF(AND(Schulden!J12&lt;Schulden!J8,T39&gt;0),MAX(0,T39+U39-MIN(Schulden!G12,T39+U39)),0)+IF(AND(Schulden!J13&lt;Schulden!J8,X39&gt;0),MAX(0,X39+Y39-MIN(Schulden!G13,X39+Y39)),0)+IF(AND(Schulden!J14&lt;Schulden!J8,AB39&gt;0),MAX(0,AB39+AC39-MIN(Schulden!G14,AB39+AC39)),0)+IF(AND(Schulden!J15&lt;Schulden!J8,AF39&gt;0),MAX(0,AF39+AG39-MIN(Schulden!G15,AF39+AG39)),0)+IF(AND(Schulden!J16&lt;Schulden!J8,AJ39&gt;0),MAX(0,AJ39+AK39-MIN(Schulden!G16,AJ39+AK39)),0)+IF(AND(Schulden!J17&lt;Schulden!J8,AN39&gt;0),MAX(0,AN39+AO39-MIN(Schulden!G17,AN39+AO39)),0)+IF(AND(Schulden!J18&lt;Schulden!J8,AR39&gt;0),MAX(0,AR39+AS39-MIN(Schulden!G18,AR39+AS39)),0)+IF(AND(Schulden!J19&lt;Schulden!J8,AV39&gt;0),MAX(0,AV39+AW39-MIN(Schulden!G19,AV39+AW39)),0)+IF(AND(Schulden!J20&lt;Schulden!J8,AZ39&gt;0),MAX(0,AZ39+BA39-MIN(Schulden!G20,AZ39+BA39)),0)+IF(AND(Schulden!J21&lt;Schulden!J8,BD39&gt;0),MAX(0,BD39+BE39-MIN(Schulden!G21,BD39+BE39)),0)+IF(AND(Schulden!J22&lt;Schulden!J8,BH39&gt;0),MAX(0,BH39+BI39-MIN(Schulden!G22,BH39+BI39)),0))),MAX(0,D39+E39-MIN(Schulden!G8,D39+E39)))+SUMIFS(Sonderzahlungen!$D$8:$D$67,Sonderzahlungen!$G$8:$G$67,$B39,Sonderzahlungen!$E$8:$E$67,"Gezielte Schuld",Sonderzahlungen!$F$8:$F$67,Schulden!B8)))</f>
        <v/>
      </c>
      <c r="G39" s="24">
        <f>MAX(0,D39+E39-F39)</f>
        <v/>
      </c>
      <c r="H39" s="24">
        <f>K38</f>
        <v/>
      </c>
      <c r="I39" s="24">
        <f>IF(H39&lt;=0,0,H39*Schulden!F9/12)</f>
        <v/>
      </c>
      <c r="J39" s="24">
        <f>IF(H39&lt;=0,0,MIN(H39+I39,MIN(Schulden!G9,H39+I39)+MIN(MAX(0,Strategie!$C$9+SUMIFS(Sonderzahlungen!$D$8:$D$67,Sonderzahlungen!$G$8:$G$67,$B39,Sonderzahlungen!$E$8:$E$67,"Nach Strategie")-(IF(AND(Schulden!J8&lt;Schulden!J9,D39&gt;0),MAX(0,D39+E39-MIN(Schulden!G8,D39+E39)),0)+IF(AND(Schulden!J9&lt;Schulden!J9,H39&gt;0),MAX(0,H39+I39-MIN(Schulden!G9,H39+I39)),0)+IF(AND(Schulden!J10&lt;Schulden!J9,L39&gt;0),MAX(0,L39+M39-MIN(Schulden!G10,L39+M39)),0)+IF(AND(Schulden!J11&lt;Schulden!J9,P39&gt;0),MAX(0,P39+Q39-MIN(Schulden!G11,P39+Q39)),0)+IF(AND(Schulden!J12&lt;Schulden!J9,T39&gt;0),MAX(0,T39+U39-MIN(Schulden!G12,T39+U39)),0)+IF(AND(Schulden!J13&lt;Schulden!J9,X39&gt;0),MAX(0,X39+Y39-MIN(Schulden!G13,X39+Y39)),0)+IF(AND(Schulden!J14&lt;Schulden!J9,AB39&gt;0),MAX(0,AB39+AC39-MIN(Schulden!G14,AB39+AC39)),0)+IF(AND(Schulden!J15&lt;Schulden!J9,AF39&gt;0),MAX(0,AF39+AG39-MIN(Schulden!G15,AF39+AG39)),0)+IF(AND(Schulden!J16&lt;Schulden!J9,AJ39&gt;0),MAX(0,AJ39+AK39-MIN(Schulden!G16,AJ39+AK39)),0)+IF(AND(Schulden!J17&lt;Schulden!J9,AN39&gt;0),MAX(0,AN39+AO39-MIN(Schulden!G17,AN39+AO39)),0)+IF(AND(Schulden!J18&lt;Schulden!J9,AR39&gt;0),MAX(0,AR39+AS39-MIN(Schulden!G18,AR39+AS39)),0)+IF(AND(Schulden!J19&lt;Schulden!J9,AV39&gt;0),MAX(0,AV39+AW39-MIN(Schulden!G19,AV39+AW39)),0)+IF(AND(Schulden!J20&lt;Schulden!J9,AZ39&gt;0),MAX(0,AZ39+BA39-MIN(Schulden!G20,AZ39+BA39)),0)+IF(AND(Schulden!J21&lt;Schulden!J9,BD39&gt;0),MAX(0,BD39+BE39-MIN(Schulden!G21,BD39+BE39)),0)+IF(AND(Schulden!J22&lt;Schulden!J9,BH39&gt;0),MAX(0,BH39+BI39-MIN(Schulden!G22,BH39+BI39)),0))),MAX(0,H39+I39-MIN(Schulden!G9,H39+I39)))+SUMIFS(Sonderzahlungen!$D$8:$D$67,Sonderzahlungen!$G$8:$G$67,$B39,Sonderzahlungen!$E$8:$E$67,"Gezielte Schuld",Sonderzahlungen!$F$8:$F$67,Schulden!B9)))</f>
        <v/>
      </c>
      <c r="K39" s="24">
        <f>MAX(0,H39+I39-J39)</f>
        <v/>
      </c>
      <c r="L39" s="24">
        <f>O38</f>
        <v/>
      </c>
      <c r="M39" s="24">
        <f>IF(L39&lt;=0,0,L39*Schulden!F10/12)</f>
        <v/>
      </c>
      <c r="N39" s="24">
        <f>IF(L39&lt;=0,0,MIN(L39+M39,MIN(Schulden!G10,L39+M39)+MIN(MAX(0,Strategie!$C$9+SUMIFS(Sonderzahlungen!$D$8:$D$67,Sonderzahlungen!$G$8:$G$67,$B39,Sonderzahlungen!$E$8:$E$67,"Nach Strategie")-(IF(AND(Schulden!J8&lt;Schulden!J10,D39&gt;0),MAX(0,D39+E39-MIN(Schulden!G8,D39+E39)),0)+IF(AND(Schulden!J9&lt;Schulden!J10,H39&gt;0),MAX(0,H39+I39-MIN(Schulden!G9,H39+I39)),0)+IF(AND(Schulden!J10&lt;Schulden!J10,L39&gt;0),MAX(0,L39+M39-MIN(Schulden!G10,L39+M39)),0)+IF(AND(Schulden!J11&lt;Schulden!J10,P39&gt;0),MAX(0,P39+Q39-MIN(Schulden!G11,P39+Q39)),0)+IF(AND(Schulden!J12&lt;Schulden!J10,T39&gt;0),MAX(0,T39+U39-MIN(Schulden!G12,T39+U39)),0)+IF(AND(Schulden!J13&lt;Schulden!J10,X39&gt;0),MAX(0,X39+Y39-MIN(Schulden!G13,X39+Y39)),0)+IF(AND(Schulden!J14&lt;Schulden!J10,AB39&gt;0),MAX(0,AB39+AC39-MIN(Schulden!G14,AB39+AC39)),0)+IF(AND(Schulden!J15&lt;Schulden!J10,AF39&gt;0),MAX(0,AF39+AG39-MIN(Schulden!G15,AF39+AG39)),0)+IF(AND(Schulden!J16&lt;Schulden!J10,AJ39&gt;0),MAX(0,AJ39+AK39-MIN(Schulden!G16,AJ39+AK39)),0)+IF(AND(Schulden!J17&lt;Schulden!J10,AN39&gt;0),MAX(0,AN39+AO39-MIN(Schulden!G17,AN39+AO39)),0)+IF(AND(Schulden!J18&lt;Schulden!J10,AR39&gt;0),MAX(0,AR39+AS39-MIN(Schulden!G18,AR39+AS39)),0)+IF(AND(Schulden!J19&lt;Schulden!J10,AV39&gt;0),MAX(0,AV39+AW39-MIN(Schulden!G19,AV39+AW39)),0)+IF(AND(Schulden!J20&lt;Schulden!J10,AZ39&gt;0),MAX(0,AZ39+BA39-MIN(Schulden!G20,AZ39+BA39)),0)+IF(AND(Schulden!J21&lt;Schulden!J10,BD39&gt;0),MAX(0,BD39+BE39-MIN(Schulden!G21,BD39+BE39)),0)+IF(AND(Schulden!J22&lt;Schulden!J10,BH39&gt;0),MAX(0,BH39+BI39-MIN(Schulden!G22,BH39+BI39)),0))),MAX(0,L39+M39-MIN(Schulden!G10,L39+M39)))+SUMIFS(Sonderzahlungen!$D$8:$D$67,Sonderzahlungen!$G$8:$G$67,$B39,Sonderzahlungen!$E$8:$E$67,"Gezielte Schuld",Sonderzahlungen!$F$8:$F$67,Schulden!B10)))</f>
        <v/>
      </c>
      <c r="O39" s="24">
        <f>MAX(0,L39+M39-N39)</f>
        <v/>
      </c>
      <c r="P39" s="24">
        <f>S38</f>
        <v/>
      </c>
      <c r="Q39" s="24">
        <f>IF(P39&lt;=0,0,P39*Schulden!F11/12)</f>
        <v/>
      </c>
      <c r="R39" s="24">
        <f>IF(P39&lt;=0,0,MIN(P39+Q39,MIN(Schulden!G11,P39+Q39)+MIN(MAX(0,Strategie!$C$9+SUMIFS(Sonderzahlungen!$D$8:$D$67,Sonderzahlungen!$G$8:$G$67,$B39,Sonderzahlungen!$E$8:$E$67,"Nach Strategie")-(IF(AND(Schulden!J8&lt;Schulden!J11,D39&gt;0),MAX(0,D39+E39-MIN(Schulden!G8,D39+E39)),0)+IF(AND(Schulden!J9&lt;Schulden!J11,H39&gt;0),MAX(0,H39+I39-MIN(Schulden!G9,H39+I39)),0)+IF(AND(Schulden!J10&lt;Schulden!J11,L39&gt;0),MAX(0,L39+M39-MIN(Schulden!G10,L39+M39)),0)+IF(AND(Schulden!J11&lt;Schulden!J11,P39&gt;0),MAX(0,P39+Q39-MIN(Schulden!G11,P39+Q39)),0)+IF(AND(Schulden!J12&lt;Schulden!J11,T39&gt;0),MAX(0,T39+U39-MIN(Schulden!G12,T39+U39)),0)+IF(AND(Schulden!J13&lt;Schulden!J11,X39&gt;0),MAX(0,X39+Y39-MIN(Schulden!G13,X39+Y39)),0)+IF(AND(Schulden!J14&lt;Schulden!J11,AB39&gt;0),MAX(0,AB39+AC39-MIN(Schulden!G14,AB39+AC39)),0)+IF(AND(Schulden!J15&lt;Schulden!J11,AF39&gt;0),MAX(0,AF39+AG39-MIN(Schulden!G15,AF39+AG39)),0)+IF(AND(Schulden!J16&lt;Schulden!J11,AJ39&gt;0),MAX(0,AJ39+AK39-MIN(Schulden!G16,AJ39+AK39)),0)+IF(AND(Schulden!J17&lt;Schulden!J11,AN39&gt;0),MAX(0,AN39+AO39-MIN(Schulden!G17,AN39+AO39)),0)+IF(AND(Schulden!J18&lt;Schulden!J11,AR39&gt;0),MAX(0,AR39+AS39-MIN(Schulden!G18,AR39+AS39)),0)+IF(AND(Schulden!J19&lt;Schulden!J11,AV39&gt;0),MAX(0,AV39+AW39-MIN(Schulden!G19,AV39+AW39)),0)+IF(AND(Schulden!J20&lt;Schulden!J11,AZ39&gt;0),MAX(0,AZ39+BA39-MIN(Schulden!G20,AZ39+BA39)),0)+IF(AND(Schulden!J21&lt;Schulden!J11,BD39&gt;0),MAX(0,BD39+BE39-MIN(Schulden!G21,BD39+BE39)),0)+IF(AND(Schulden!J22&lt;Schulden!J11,BH39&gt;0),MAX(0,BH39+BI39-MIN(Schulden!G22,BH39+BI39)),0))),MAX(0,P39+Q39-MIN(Schulden!G11,P39+Q39)))+SUMIFS(Sonderzahlungen!$D$8:$D$67,Sonderzahlungen!$G$8:$G$67,$B39,Sonderzahlungen!$E$8:$E$67,"Gezielte Schuld",Sonderzahlungen!$F$8:$F$67,Schulden!B11)))</f>
        <v/>
      </c>
      <c r="S39" s="24">
        <f>MAX(0,P39+Q39-R39)</f>
        <v/>
      </c>
      <c r="T39" s="24">
        <f>W38</f>
        <v/>
      </c>
      <c r="U39" s="24">
        <f>IF(T39&lt;=0,0,T39*Schulden!F12/12)</f>
        <v/>
      </c>
      <c r="V39" s="24">
        <f>IF(T39&lt;=0,0,MIN(T39+U39,MIN(Schulden!G12,T39+U39)+MIN(MAX(0,Strategie!$C$9+SUMIFS(Sonderzahlungen!$D$8:$D$67,Sonderzahlungen!$G$8:$G$67,$B39,Sonderzahlungen!$E$8:$E$67,"Nach Strategie")-(IF(AND(Schulden!J8&lt;Schulden!J12,D39&gt;0),MAX(0,D39+E39-MIN(Schulden!G8,D39+E39)),0)+IF(AND(Schulden!J9&lt;Schulden!J12,H39&gt;0),MAX(0,H39+I39-MIN(Schulden!G9,H39+I39)),0)+IF(AND(Schulden!J10&lt;Schulden!J12,L39&gt;0),MAX(0,L39+M39-MIN(Schulden!G10,L39+M39)),0)+IF(AND(Schulden!J11&lt;Schulden!J12,P39&gt;0),MAX(0,P39+Q39-MIN(Schulden!G11,P39+Q39)),0)+IF(AND(Schulden!J12&lt;Schulden!J12,T39&gt;0),MAX(0,T39+U39-MIN(Schulden!G12,T39+U39)),0)+IF(AND(Schulden!J13&lt;Schulden!J12,X39&gt;0),MAX(0,X39+Y39-MIN(Schulden!G13,X39+Y39)),0)+IF(AND(Schulden!J14&lt;Schulden!J12,AB39&gt;0),MAX(0,AB39+AC39-MIN(Schulden!G14,AB39+AC39)),0)+IF(AND(Schulden!J15&lt;Schulden!J12,AF39&gt;0),MAX(0,AF39+AG39-MIN(Schulden!G15,AF39+AG39)),0)+IF(AND(Schulden!J16&lt;Schulden!J12,AJ39&gt;0),MAX(0,AJ39+AK39-MIN(Schulden!G16,AJ39+AK39)),0)+IF(AND(Schulden!J17&lt;Schulden!J12,AN39&gt;0),MAX(0,AN39+AO39-MIN(Schulden!G17,AN39+AO39)),0)+IF(AND(Schulden!J18&lt;Schulden!J12,AR39&gt;0),MAX(0,AR39+AS39-MIN(Schulden!G18,AR39+AS39)),0)+IF(AND(Schulden!J19&lt;Schulden!J12,AV39&gt;0),MAX(0,AV39+AW39-MIN(Schulden!G19,AV39+AW39)),0)+IF(AND(Schulden!J20&lt;Schulden!J12,AZ39&gt;0),MAX(0,AZ39+BA39-MIN(Schulden!G20,AZ39+BA39)),0)+IF(AND(Schulden!J21&lt;Schulden!J12,BD39&gt;0),MAX(0,BD39+BE39-MIN(Schulden!G21,BD39+BE39)),0)+IF(AND(Schulden!J22&lt;Schulden!J12,BH39&gt;0),MAX(0,BH39+BI39-MIN(Schulden!G22,BH39+BI39)),0))),MAX(0,T39+U39-MIN(Schulden!G12,T39+U39)))+SUMIFS(Sonderzahlungen!$D$8:$D$67,Sonderzahlungen!$G$8:$G$67,$B39,Sonderzahlungen!$E$8:$E$67,"Gezielte Schuld",Sonderzahlungen!$F$8:$F$67,Schulden!B12)))</f>
        <v/>
      </c>
      <c r="W39" s="24">
        <f>MAX(0,T39+U39-V39)</f>
        <v/>
      </c>
      <c r="X39" s="24">
        <f>AA38</f>
        <v/>
      </c>
      <c r="Y39" s="24">
        <f>IF(X39&lt;=0,0,X39*Schulden!F13/12)</f>
        <v/>
      </c>
      <c r="Z39" s="24">
        <f>IF(X39&lt;=0,0,MIN(X39+Y39,MIN(Schulden!G13,X39+Y39)+MIN(MAX(0,Strategie!$C$9+SUMIFS(Sonderzahlungen!$D$8:$D$67,Sonderzahlungen!$G$8:$G$67,$B39,Sonderzahlungen!$E$8:$E$67,"Nach Strategie")-(IF(AND(Schulden!J8&lt;Schulden!J13,D39&gt;0),MAX(0,D39+E39-MIN(Schulden!G8,D39+E39)),0)+IF(AND(Schulden!J9&lt;Schulden!J13,H39&gt;0),MAX(0,H39+I39-MIN(Schulden!G9,H39+I39)),0)+IF(AND(Schulden!J10&lt;Schulden!J13,L39&gt;0),MAX(0,L39+M39-MIN(Schulden!G10,L39+M39)),0)+IF(AND(Schulden!J11&lt;Schulden!J13,P39&gt;0),MAX(0,P39+Q39-MIN(Schulden!G11,P39+Q39)),0)+IF(AND(Schulden!J12&lt;Schulden!J13,T39&gt;0),MAX(0,T39+U39-MIN(Schulden!G12,T39+U39)),0)+IF(AND(Schulden!J13&lt;Schulden!J13,X39&gt;0),MAX(0,X39+Y39-MIN(Schulden!G13,X39+Y39)),0)+IF(AND(Schulden!J14&lt;Schulden!J13,AB39&gt;0),MAX(0,AB39+AC39-MIN(Schulden!G14,AB39+AC39)),0)+IF(AND(Schulden!J15&lt;Schulden!J13,AF39&gt;0),MAX(0,AF39+AG39-MIN(Schulden!G15,AF39+AG39)),0)+IF(AND(Schulden!J16&lt;Schulden!J13,AJ39&gt;0),MAX(0,AJ39+AK39-MIN(Schulden!G16,AJ39+AK39)),0)+IF(AND(Schulden!J17&lt;Schulden!J13,AN39&gt;0),MAX(0,AN39+AO39-MIN(Schulden!G17,AN39+AO39)),0)+IF(AND(Schulden!J18&lt;Schulden!J13,AR39&gt;0),MAX(0,AR39+AS39-MIN(Schulden!G18,AR39+AS39)),0)+IF(AND(Schulden!J19&lt;Schulden!J13,AV39&gt;0),MAX(0,AV39+AW39-MIN(Schulden!G19,AV39+AW39)),0)+IF(AND(Schulden!J20&lt;Schulden!J13,AZ39&gt;0),MAX(0,AZ39+BA39-MIN(Schulden!G20,AZ39+BA39)),0)+IF(AND(Schulden!J21&lt;Schulden!J13,BD39&gt;0),MAX(0,BD39+BE39-MIN(Schulden!G21,BD39+BE39)),0)+IF(AND(Schulden!J22&lt;Schulden!J13,BH39&gt;0),MAX(0,BH39+BI39-MIN(Schulden!G22,BH39+BI39)),0))),MAX(0,X39+Y39-MIN(Schulden!G13,X39+Y39)))+SUMIFS(Sonderzahlungen!$D$8:$D$67,Sonderzahlungen!$G$8:$G$67,$B39,Sonderzahlungen!$E$8:$E$67,"Gezielte Schuld",Sonderzahlungen!$F$8:$F$67,Schulden!B13)))</f>
        <v/>
      </c>
      <c r="AA39" s="24">
        <f>MAX(0,X39+Y39-Z39)</f>
        <v/>
      </c>
      <c r="AB39" s="24">
        <f>AE38</f>
        <v/>
      </c>
      <c r="AC39" s="24">
        <f>IF(AB39&lt;=0,0,AB39*Schulden!F14/12)</f>
        <v/>
      </c>
      <c r="AD39" s="24">
        <f>IF(AB39&lt;=0,0,MIN(AB39+AC39,MIN(Schulden!G14,AB39+AC39)+MIN(MAX(0,Strategie!$C$9+SUMIFS(Sonderzahlungen!$D$8:$D$67,Sonderzahlungen!$G$8:$G$67,$B39,Sonderzahlungen!$E$8:$E$67,"Nach Strategie")-(IF(AND(Schulden!J8&lt;Schulden!J14,D39&gt;0),MAX(0,D39+E39-MIN(Schulden!G8,D39+E39)),0)+IF(AND(Schulden!J9&lt;Schulden!J14,H39&gt;0),MAX(0,H39+I39-MIN(Schulden!G9,H39+I39)),0)+IF(AND(Schulden!J10&lt;Schulden!J14,L39&gt;0),MAX(0,L39+M39-MIN(Schulden!G10,L39+M39)),0)+IF(AND(Schulden!J11&lt;Schulden!J14,P39&gt;0),MAX(0,P39+Q39-MIN(Schulden!G11,P39+Q39)),0)+IF(AND(Schulden!J12&lt;Schulden!J14,T39&gt;0),MAX(0,T39+U39-MIN(Schulden!G12,T39+U39)),0)+IF(AND(Schulden!J13&lt;Schulden!J14,X39&gt;0),MAX(0,X39+Y39-MIN(Schulden!G13,X39+Y39)),0)+IF(AND(Schulden!J14&lt;Schulden!J14,AB39&gt;0),MAX(0,AB39+AC39-MIN(Schulden!G14,AB39+AC39)),0)+IF(AND(Schulden!J15&lt;Schulden!J14,AF39&gt;0),MAX(0,AF39+AG39-MIN(Schulden!G15,AF39+AG39)),0)+IF(AND(Schulden!J16&lt;Schulden!J14,AJ39&gt;0),MAX(0,AJ39+AK39-MIN(Schulden!G16,AJ39+AK39)),0)+IF(AND(Schulden!J17&lt;Schulden!J14,AN39&gt;0),MAX(0,AN39+AO39-MIN(Schulden!G17,AN39+AO39)),0)+IF(AND(Schulden!J18&lt;Schulden!J14,AR39&gt;0),MAX(0,AR39+AS39-MIN(Schulden!G18,AR39+AS39)),0)+IF(AND(Schulden!J19&lt;Schulden!J14,AV39&gt;0),MAX(0,AV39+AW39-MIN(Schulden!G19,AV39+AW39)),0)+IF(AND(Schulden!J20&lt;Schulden!J14,AZ39&gt;0),MAX(0,AZ39+BA39-MIN(Schulden!G20,AZ39+BA39)),0)+IF(AND(Schulden!J21&lt;Schulden!J14,BD39&gt;0),MAX(0,BD39+BE39-MIN(Schulden!G21,BD39+BE39)),0)+IF(AND(Schulden!J22&lt;Schulden!J14,BH39&gt;0),MAX(0,BH39+BI39-MIN(Schulden!G22,BH39+BI39)),0))),MAX(0,AB39+AC39-MIN(Schulden!G14,AB39+AC39)))+SUMIFS(Sonderzahlungen!$D$8:$D$67,Sonderzahlungen!$G$8:$G$67,$B39,Sonderzahlungen!$E$8:$E$67,"Gezielte Schuld",Sonderzahlungen!$F$8:$F$67,Schulden!B14)))</f>
        <v/>
      </c>
      <c r="AE39" s="24">
        <f>MAX(0,AB39+AC39-AD39)</f>
        <v/>
      </c>
      <c r="AF39" s="24">
        <f>AI38</f>
        <v/>
      </c>
      <c r="AG39" s="24">
        <f>IF(AF39&lt;=0,0,AF39*Schulden!F15/12)</f>
        <v/>
      </c>
      <c r="AH39" s="24">
        <f>IF(AF39&lt;=0,0,MIN(AF39+AG39,MIN(Schulden!G15,AF39+AG39)+MIN(MAX(0,Strategie!$C$9+SUMIFS(Sonderzahlungen!$D$8:$D$67,Sonderzahlungen!$G$8:$G$67,$B39,Sonderzahlungen!$E$8:$E$67,"Nach Strategie")-(IF(AND(Schulden!J8&lt;Schulden!J15,D39&gt;0),MAX(0,D39+E39-MIN(Schulden!G8,D39+E39)),0)+IF(AND(Schulden!J9&lt;Schulden!J15,H39&gt;0),MAX(0,H39+I39-MIN(Schulden!G9,H39+I39)),0)+IF(AND(Schulden!J10&lt;Schulden!J15,L39&gt;0),MAX(0,L39+M39-MIN(Schulden!G10,L39+M39)),0)+IF(AND(Schulden!J11&lt;Schulden!J15,P39&gt;0),MAX(0,P39+Q39-MIN(Schulden!G11,P39+Q39)),0)+IF(AND(Schulden!J12&lt;Schulden!J15,T39&gt;0),MAX(0,T39+U39-MIN(Schulden!G12,T39+U39)),0)+IF(AND(Schulden!J13&lt;Schulden!J15,X39&gt;0),MAX(0,X39+Y39-MIN(Schulden!G13,X39+Y39)),0)+IF(AND(Schulden!J14&lt;Schulden!J15,AB39&gt;0),MAX(0,AB39+AC39-MIN(Schulden!G14,AB39+AC39)),0)+IF(AND(Schulden!J15&lt;Schulden!J15,AF39&gt;0),MAX(0,AF39+AG39-MIN(Schulden!G15,AF39+AG39)),0)+IF(AND(Schulden!J16&lt;Schulden!J15,AJ39&gt;0),MAX(0,AJ39+AK39-MIN(Schulden!G16,AJ39+AK39)),0)+IF(AND(Schulden!J17&lt;Schulden!J15,AN39&gt;0),MAX(0,AN39+AO39-MIN(Schulden!G17,AN39+AO39)),0)+IF(AND(Schulden!J18&lt;Schulden!J15,AR39&gt;0),MAX(0,AR39+AS39-MIN(Schulden!G18,AR39+AS39)),0)+IF(AND(Schulden!J19&lt;Schulden!J15,AV39&gt;0),MAX(0,AV39+AW39-MIN(Schulden!G19,AV39+AW39)),0)+IF(AND(Schulden!J20&lt;Schulden!J15,AZ39&gt;0),MAX(0,AZ39+BA39-MIN(Schulden!G20,AZ39+BA39)),0)+IF(AND(Schulden!J21&lt;Schulden!J15,BD39&gt;0),MAX(0,BD39+BE39-MIN(Schulden!G21,BD39+BE39)),0)+IF(AND(Schulden!J22&lt;Schulden!J15,BH39&gt;0),MAX(0,BH39+BI39-MIN(Schulden!G22,BH39+BI39)),0))),MAX(0,AF39+AG39-MIN(Schulden!G15,AF39+AG39)))+SUMIFS(Sonderzahlungen!$D$8:$D$67,Sonderzahlungen!$G$8:$G$67,$B39,Sonderzahlungen!$E$8:$E$67,"Gezielte Schuld",Sonderzahlungen!$F$8:$F$67,Schulden!B15)))</f>
        <v/>
      </c>
      <c r="AI39" s="24">
        <f>MAX(0,AF39+AG39-AH39)</f>
        <v/>
      </c>
      <c r="AJ39" s="24">
        <f>AM38</f>
        <v/>
      </c>
      <c r="AK39" s="24">
        <f>IF(AJ39&lt;=0,0,AJ39*Schulden!F16/12)</f>
        <v/>
      </c>
      <c r="AL39" s="24">
        <f>IF(AJ39&lt;=0,0,MIN(AJ39+AK39,MIN(Schulden!G16,AJ39+AK39)+MIN(MAX(0,Strategie!$C$9+SUMIFS(Sonderzahlungen!$D$8:$D$67,Sonderzahlungen!$G$8:$G$67,$B39,Sonderzahlungen!$E$8:$E$67,"Nach Strategie")-(IF(AND(Schulden!J8&lt;Schulden!J16,D39&gt;0),MAX(0,D39+E39-MIN(Schulden!G8,D39+E39)),0)+IF(AND(Schulden!J9&lt;Schulden!J16,H39&gt;0),MAX(0,H39+I39-MIN(Schulden!G9,H39+I39)),0)+IF(AND(Schulden!J10&lt;Schulden!J16,L39&gt;0),MAX(0,L39+M39-MIN(Schulden!G10,L39+M39)),0)+IF(AND(Schulden!J11&lt;Schulden!J16,P39&gt;0),MAX(0,P39+Q39-MIN(Schulden!G11,P39+Q39)),0)+IF(AND(Schulden!J12&lt;Schulden!J16,T39&gt;0),MAX(0,T39+U39-MIN(Schulden!G12,T39+U39)),0)+IF(AND(Schulden!J13&lt;Schulden!J16,X39&gt;0),MAX(0,X39+Y39-MIN(Schulden!G13,X39+Y39)),0)+IF(AND(Schulden!J14&lt;Schulden!J16,AB39&gt;0),MAX(0,AB39+AC39-MIN(Schulden!G14,AB39+AC39)),0)+IF(AND(Schulden!J15&lt;Schulden!J16,AF39&gt;0),MAX(0,AF39+AG39-MIN(Schulden!G15,AF39+AG39)),0)+IF(AND(Schulden!J16&lt;Schulden!J16,AJ39&gt;0),MAX(0,AJ39+AK39-MIN(Schulden!G16,AJ39+AK39)),0)+IF(AND(Schulden!J17&lt;Schulden!J16,AN39&gt;0),MAX(0,AN39+AO39-MIN(Schulden!G17,AN39+AO39)),0)+IF(AND(Schulden!J18&lt;Schulden!J16,AR39&gt;0),MAX(0,AR39+AS39-MIN(Schulden!G18,AR39+AS39)),0)+IF(AND(Schulden!J19&lt;Schulden!J16,AV39&gt;0),MAX(0,AV39+AW39-MIN(Schulden!G19,AV39+AW39)),0)+IF(AND(Schulden!J20&lt;Schulden!J16,AZ39&gt;0),MAX(0,AZ39+BA39-MIN(Schulden!G20,AZ39+BA39)),0)+IF(AND(Schulden!J21&lt;Schulden!J16,BD39&gt;0),MAX(0,BD39+BE39-MIN(Schulden!G21,BD39+BE39)),0)+IF(AND(Schulden!J22&lt;Schulden!J16,BH39&gt;0),MAX(0,BH39+BI39-MIN(Schulden!G22,BH39+BI39)),0))),MAX(0,AJ39+AK39-MIN(Schulden!G16,AJ39+AK39)))+SUMIFS(Sonderzahlungen!$D$8:$D$67,Sonderzahlungen!$G$8:$G$67,$B39,Sonderzahlungen!$E$8:$E$67,"Gezielte Schuld",Sonderzahlungen!$F$8:$F$67,Schulden!B16)))</f>
        <v/>
      </c>
      <c r="AM39" s="24">
        <f>MAX(0,AJ39+AK39-AL39)</f>
        <v/>
      </c>
      <c r="AN39" s="24">
        <f>AQ38</f>
        <v/>
      </c>
      <c r="AO39" s="24">
        <f>IF(AN39&lt;=0,0,AN39*Schulden!F17/12)</f>
        <v/>
      </c>
      <c r="AP39" s="24">
        <f>IF(AN39&lt;=0,0,MIN(AN39+AO39,MIN(Schulden!G17,AN39+AO39)+MIN(MAX(0,Strategie!$C$9+SUMIFS(Sonderzahlungen!$D$8:$D$67,Sonderzahlungen!$G$8:$G$67,$B39,Sonderzahlungen!$E$8:$E$67,"Nach Strategie")-(IF(AND(Schulden!J8&lt;Schulden!J17,D39&gt;0),MAX(0,D39+E39-MIN(Schulden!G8,D39+E39)),0)+IF(AND(Schulden!J9&lt;Schulden!J17,H39&gt;0),MAX(0,H39+I39-MIN(Schulden!G9,H39+I39)),0)+IF(AND(Schulden!J10&lt;Schulden!J17,L39&gt;0),MAX(0,L39+M39-MIN(Schulden!G10,L39+M39)),0)+IF(AND(Schulden!J11&lt;Schulden!J17,P39&gt;0),MAX(0,P39+Q39-MIN(Schulden!G11,P39+Q39)),0)+IF(AND(Schulden!J12&lt;Schulden!J17,T39&gt;0),MAX(0,T39+U39-MIN(Schulden!G12,T39+U39)),0)+IF(AND(Schulden!J13&lt;Schulden!J17,X39&gt;0),MAX(0,X39+Y39-MIN(Schulden!G13,X39+Y39)),0)+IF(AND(Schulden!J14&lt;Schulden!J17,AB39&gt;0),MAX(0,AB39+AC39-MIN(Schulden!G14,AB39+AC39)),0)+IF(AND(Schulden!J15&lt;Schulden!J17,AF39&gt;0),MAX(0,AF39+AG39-MIN(Schulden!G15,AF39+AG39)),0)+IF(AND(Schulden!J16&lt;Schulden!J17,AJ39&gt;0),MAX(0,AJ39+AK39-MIN(Schulden!G16,AJ39+AK39)),0)+IF(AND(Schulden!J17&lt;Schulden!J17,AN39&gt;0),MAX(0,AN39+AO39-MIN(Schulden!G17,AN39+AO39)),0)+IF(AND(Schulden!J18&lt;Schulden!J17,AR39&gt;0),MAX(0,AR39+AS39-MIN(Schulden!G18,AR39+AS39)),0)+IF(AND(Schulden!J19&lt;Schulden!J17,AV39&gt;0),MAX(0,AV39+AW39-MIN(Schulden!G19,AV39+AW39)),0)+IF(AND(Schulden!J20&lt;Schulden!J17,AZ39&gt;0),MAX(0,AZ39+BA39-MIN(Schulden!G20,AZ39+BA39)),0)+IF(AND(Schulden!J21&lt;Schulden!J17,BD39&gt;0),MAX(0,BD39+BE39-MIN(Schulden!G21,BD39+BE39)),0)+IF(AND(Schulden!J22&lt;Schulden!J17,BH39&gt;0),MAX(0,BH39+BI39-MIN(Schulden!G22,BH39+BI39)),0))),MAX(0,AN39+AO39-MIN(Schulden!G17,AN39+AO39)))+SUMIFS(Sonderzahlungen!$D$8:$D$67,Sonderzahlungen!$G$8:$G$67,$B39,Sonderzahlungen!$E$8:$E$67,"Gezielte Schuld",Sonderzahlungen!$F$8:$F$67,Schulden!B17)))</f>
        <v/>
      </c>
      <c r="AQ39" s="24">
        <f>MAX(0,AN39+AO39-AP39)</f>
        <v/>
      </c>
      <c r="AR39" s="24">
        <f>AU38</f>
        <v/>
      </c>
      <c r="AS39" s="24">
        <f>IF(AR39&lt;=0,0,AR39*Schulden!F18/12)</f>
        <v/>
      </c>
      <c r="AT39" s="24">
        <f>IF(AR39&lt;=0,0,MIN(AR39+AS39,MIN(Schulden!G18,AR39+AS39)+MIN(MAX(0,Strategie!$C$9+SUMIFS(Sonderzahlungen!$D$8:$D$67,Sonderzahlungen!$G$8:$G$67,$B39,Sonderzahlungen!$E$8:$E$67,"Nach Strategie")-(IF(AND(Schulden!J8&lt;Schulden!J18,D39&gt;0),MAX(0,D39+E39-MIN(Schulden!G8,D39+E39)),0)+IF(AND(Schulden!J9&lt;Schulden!J18,H39&gt;0),MAX(0,H39+I39-MIN(Schulden!G9,H39+I39)),0)+IF(AND(Schulden!J10&lt;Schulden!J18,L39&gt;0),MAX(0,L39+M39-MIN(Schulden!G10,L39+M39)),0)+IF(AND(Schulden!J11&lt;Schulden!J18,P39&gt;0),MAX(0,P39+Q39-MIN(Schulden!G11,P39+Q39)),0)+IF(AND(Schulden!J12&lt;Schulden!J18,T39&gt;0),MAX(0,T39+U39-MIN(Schulden!G12,T39+U39)),0)+IF(AND(Schulden!J13&lt;Schulden!J18,X39&gt;0),MAX(0,X39+Y39-MIN(Schulden!G13,X39+Y39)),0)+IF(AND(Schulden!J14&lt;Schulden!J18,AB39&gt;0),MAX(0,AB39+AC39-MIN(Schulden!G14,AB39+AC39)),0)+IF(AND(Schulden!J15&lt;Schulden!J18,AF39&gt;0),MAX(0,AF39+AG39-MIN(Schulden!G15,AF39+AG39)),0)+IF(AND(Schulden!J16&lt;Schulden!J18,AJ39&gt;0),MAX(0,AJ39+AK39-MIN(Schulden!G16,AJ39+AK39)),0)+IF(AND(Schulden!J17&lt;Schulden!J18,AN39&gt;0),MAX(0,AN39+AO39-MIN(Schulden!G17,AN39+AO39)),0)+IF(AND(Schulden!J18&lt;Schulden!J18,AR39&gt;0),MAX(0,AR39+AS39-MIN(Schulden!G18,AR39+AS39)),0)+IF(AND(Schulden!J19&lt;Schulden!J18,AV39&gt;0),MAX(0,AV39+AW39-MIN(Schulden!G19,AV39+AW39)),0)+IF(AND(Schulden!J20&lt;Schulden!J18,AZ39&gt;0),MAX(0,AZ39+BA39-MIN(Schulden!G20,AZ39+BA39)),0)+IF(AND(Schulden!J21&lt;Schulden!J18,BD39&gt;0),MAX(0,BD39+BE39-MIN(Schulden!G21,BD39+BE39)),0)+IF(AND(Schulden!J22&lt;Schulden!J18,BH39&gt;0),MAX(0,BH39+BI39-MIN(Schulden!G22,BH39+BI39)),0))),MAX(0,AR39+AS39-MIN(Schulden!G18,AR39+AS39)))+SUMIFS(Sonderzahlungen!$D$8:$D$67,Sonderzahlungen!$G$8:$G$67,$B39,Sonderzahlungen!$E$8:$E$67,"Gezielte Schuld",Sonderzahlungen!$F$8:$F$67,Schulden!B18)))</f>
        <v/>
      </c>
      <c r="AU39" s="24">
        <f>MAX(0,AR39+AS39-AT39)</f>
        <v/>
      </c>
      <c r="AV39" s="24">
        <f>AY38</f>
        <v/>
      </c>
      <c r="AW39" s="24">
        <f>IF(AV39&lt;=0,0,AV39*Schulden!F19/12)</f>
        <v/>
      </c>
      <c r="AX39" s="24">
        <f>IF(AV39&lt;=0,0,MIN(AV39+AW39,MIN(Schulden!G19,AV39+AW39)+MIN(MAX(0,Strategie!$C$9+SUMIFS(Sonderzahlungen!$D$8:$D$67,Sonderzahlungen!$G$8:$G$67,$B39,Sonderzahlungen!$E$8:$E$67,"Nach Strategie")-(IF(AND(Schulden!J8&lt;Schulden!J19,D39&gt;0),MAX(0,D39+E39-MIN(Schulden!G8,D39+E39)),0)+IF(AND(Schulden!J9&lt;Schulden!J19,H39&gt;0),MAX(0,H39+I39-MIN(Schulden!G9,H39+I39)),0)+IF(AND(Schulden!J10&lt;Schulden!J19,L39&gt;0),MAX(0,L39+M39-MIN(Schulden!G10,L39+M39)),0)+IF(AND(Schulden!J11&lt;Schulden!J19,P39&gt;0),MAX(0,P39+Q39-MIN(Schulden!G11,P39+Q39)),0)+IF(AND(Schulden!J12&lt;Schulden!J19,T39&gt;0),MAX(0,T39+U39-MIN(Schulden!G12,T39+U39)),0)+IF(AND(Schulden!J13&lt;Schulden!J19,X39&gt;0),MAX(0,X39+Y39-MIN(Schulden!G13,X39+Y39)),0)+IF(AND(Schulden!J14&lt;Schulden!J19,AB39&gt;0),MAX(0,AB39+AC39-MIN(Schulden!G14,AB39+AC39)),0)+IF(AND(Schulden!J15&lt;Schulden!J19,AF39&gt;0),MAX(0,AF39+AG39-MIN(Schulden!G15,AF39+AG39)),0)+IF(AND(Schulden!J16&lt;Schulden!J19,AJ39&gt;0),MAX(0,AJ39+AK39-MIN(Schulden!G16,AJ39+AK39)),0)+IF(AND(Schulden!J17&lt;Schulden!J19,AN39&gt;0),MAX(0,AN39+AO39-MIN(Schulden!G17,AN39+AO39)),0)+IF(AND(Schulden!J18&lt;Schulden!J19,AR39&gt;0),MAX(0,AR39+AS39-MIN(Schulden!G18,AR39+AS39)),0)+IF(AND(Schulden!J19&lt;Schulden!J19,AV39&gt;0),MAX(0,AV39+AW39-MIN(Schulden!G19,AV39+AW39)),0)+IF(AND(Schulden!J20&lt;Schulden!J19,AZ39&gt;0),MAX(0,AZ39+BA39-MIN(Schulden!G20,AZ39+BA39)),0)+IF(AND(Schulden!J21&lt;Schulden!J19,BD39&gt;0),MAX(0,BD39+BE39-MIN(Schulden!G21,BD39+BE39)),0)+IF(AND(Schulden!J22&lt;Schulden!J19,BH39&gt;0),MAX(0,BH39+BI39-MIN(Schulden!G22,BH39+BI39)),0))),MAX(0,AV39+AW39-MIN(Schulden!G19,AV39+AW39)))+SUMIFS(Sonderzahlungen!$D$8:$D$67,Sonderzahlungen!$G$8:$G$67,$B39,Sonderzahlungen!$E$8:$E$67,"Gezielte Schuld",Sonderzahlungen!$F$8:$F$67,Schulden!B19)))</f>
        <v/>
      </c>
      <c r="AY39" s="24">
        <f>MAX(0,AV39+AW39-AX39)</f>
        <v/>
      </c>
      <c r="AZ39" s="24">
        <f>BC38</f>
        <v/>
      </c>
      <c r="BA39" s="24">
        <f>IF(AZ39&lt;=0,0,AZ39*Schulden!F20/12)</f>
        <v/>
      </c>
      <c r="BB39" s="24">
        <f>IF(AZ39&lt;=0,0,MIN(AZ39+BA39,MIN(Schulden!G20,AZ39+BA39)+MIN(MAX(0,Strategie!$C$9+SUMIFS(Sonderzahlungen!$D$8:$D$67,Sonderzahlungen!$G$8:$G$67,$B39,Sonderzahlungen!$E$8:$E$67,"Nach Strategie")-(IF(AND(Schulden!J8&lt;Schulden!J20,D39&gt;0),MAX(0,D39+E39-MIN(Schulden!G8,D39+E39)),0)+IF(AND(Schulden!J9&lt;Schulden!J20,H39&gt;0),MAX(0,H39+I39-MIN(Schulden!G9,H39+I39)),0)+IF(AND(Schulden!J10&lt;Schulden!J20,L39&gt;0),MAX(0,L39+M39-MIN(Schulden!G10,L39+M39)),0)+IF(AND(Schulden!J11&lt;Schulden!J20,P39&gt;0),MAX(0,P39+Q39-MIN(Schulden!G11,P39+Q39)),0)+IF(AND(Schulden!J12&lt;Schulden!J20,T39&gt;0),MAX(0,T39+U39-MIN(Schulden!G12,T39+U39)),0)+IF(AND(Schulden!J13&lt;Schulden!J20,X39&gt;0),MAX(0,X39+Y39-MIN(Schulden!G13,X39+Y39)),0)+IF(AND(Schulden!J14&lt;Schulden!J20,AB39&gt;0),MAX(0,AB39+AC39-MIN(Schulden!G14,AB39+AC39)),0)+IF(AND(Schulden!J15&lt;Schulden!J20,AF39&gt;0),MAX(0,AF39+AG39-MIN(Schulden!G15,AF39+AG39)),0)+IF(AND(Schulden!J16&lt;Schulden!J20,AJ39&gt;0),MAX(0,AJ39+AK39-MIN(Schulden!G16,AJ39+AK39)),0)+IF(AND(Schulden!J17&lt;Schulden!J20,AN39&gt;0),MAX(0,AN39+AO39-MIN(Schulden!G17,AN39+AO39)),0)+IF(AND(Schulden!J18&lt;Schulden!J20,AR39&gt;0),MAX(0,AR39+AS39-MIN(Schulden!G18,AR39+AS39)),0)+IF(AND(Schulden!J19&lt;Schulden!J20,AV39&gt;0),MAX(0,AV39+AW39-MIN(Schulden!G19,AV39+AW39)),0)+IF(AND(Schulden!J20&lt;Schulden!J20,AZ39&gt;0),MAX(0,AZ39+BA39-MIN(Schulden!G20,AZ39+BA39)),0)+IF(AND(Schulden!J21&lt;Schulden!J20,BD39&gt;0),MAX(0,BD39+BE39-MIN(Schulden!G21,BD39+BE39)),0)+IF(AND(Schulden!J22&lt;Schulden!J20,BH39&gt;0),MAX(0,BH39+BI39-MIN(Schulden!G22,BH39+BI39)),0))),MAX(0,AZ39+BA39-MIN(Schulden!G20,AZ39+BA39)))+SUMIFS(Sonderzahlungen!$D$8:$D$67,Sonderzahlungen!$G$8:$G$67,$B39,Sonderzahlungen!$E$8:$E$67,"Gezielte Schuld",Sonderzahlungen!$F$8:$F$67,Schulden!B20)))</f>
        <v/>
      </c>
      <c r="BC39" s="24">
        <f>MAX(0,AZ39+BA39-BB39)</f>
        <v/>
      </c>
      <c r="BD39" s="24">
        <f>BG38</f>
        <v/>
      </c>
      <c r="BE39" s="24">
        <f>IF(BD39&lt;=0,0,BD39*Schulden!F21/12)</f>
        <v/>
      </c>
      <c r="BF39" s="24">
        <f>IF(BD39&lt;=0,0,MIN(BD39+BE39,MIN(Schulden!G21,BD39+BE39)+MIN(MAX(0,Strategie!$C$9+SUMIFS(Sonderzahlungen!$D$8:$D$67,Sonderzahlungen!$G$8:$G$67,$B39,Sonderzahlungen!$E$8:$E$67,"Nach Strategie")-(IF(AND(Schulden!J8&lt;Schulden!J21,D39&gt;0),MAX(0,D39+E39-MIN(Schulden!G8,D39+E39)),0)+IF(AND(Schulden!J9&lt;Schulden!J21,H39&gt;0),MAX(0,H39+I39-MIN(Schulden!G9,H39+I39)),0)+IF(AND(Schulden!J10&lt;Schulden!J21,L39&gt;0),MAX(0,L39+M39-MIN(Schulden!G10,L39+M39)),0)+IF(AND(Schulden!J11&lt;Schulden!J21,P39&gt;0),MAX(0,P39+Q39-MIN(Schulden!G11,P39+Q39)),0)+IF(AND(Schulden!J12&lt;Schulden!J21,T39&gt;0),MAX(0,T39+U39-MIN(Schulden!G12,T39+U39)),0)+IF(AND(Schulden!J13&lt;Schulden!J21,X39&gt;0),MAX(0,X39+Y39-MIN(Schulden!G13,X39+Y39)),0)+IF(AND(Schulden!J14&lt;Schulden!J21,AB39&gt;0),MAX(0,AB39+AC39-MIN(Schulden!G14,AB39+AC39)),0)+IF(AND(Schulden!J15&lt;Schulden!J21,AF39&gt;0),MAX(0,AF39+AG39-MIN(Schulden!G15,AF39+AG39)),0)+IF(AND(Schulden!J16&lt;Schulden!J21,AJ39&gt;0),MAX(0,AJ39+AK39-MIN(Schulden!G16,AJ39+AK39)),0)+IF(AND(Schulden!J17&lt;Schulden!J21,AN39&gt;0),MAX(0,AN39+AO39-MIN(Schulden!G17,AN39+AO39)),0)+IF(AND(Schulden!J18&lt;Schulden!J21,AR39&gt;0),MAX(0,AR39+AS39-MIN(Schulden!G18,AR39+AS39)),0)+IF(AND(Schulden!J19&lt;Schulden!J21,AV39&gt;0),MAX(0,AV39+AW39-MIN(Schulden!G19,AV39+AW39)),0)+IF(AND(Schulden!J20&lt;Schulden!J21,AZ39&gt;0),MAX(0,AZ39+BA39-MIN(Schulden!G20,AZ39+BA39)),0)+IF(AND(Schulden!J21&lt;Schulden!J21,BD39&gt;0),MAX(0,BD39+BE39-MIN(Schulden!G21,BD39+BE39)),0)+IF(AND(Schulden!J22&lt;Schulden!J21,BH39&gt;0),MAX(0,BH39+BI39-MIN(Schulden!G22,BH39+BI39)),0))),MAX(0,BD39+BE39-MIN(Schulden!G21,BD39+BE39)))+SUMIFS(Sonderzahlungen!$D$8:$D$67,Sonderzahlungen!$G$8:$G$67,$B39,Sonderzahlungen!$E$8:$E$67,"Gezielte Schuld",Sonderzahlungen!$F$8:$F$67,Schulden!B21)))</f>
        <v/>
      </c>
      <c r="BG39" s="24">
        <f>MAX(0,BD39+BE39-BF39)</f>
        <v/>
      </c>
      <c r="BH39" s="24">
        <f>BK38</f>
        <v/>
      </c>
      <c r="BI39" s="24">
        <f>IF(BH39&lt;=0,0,BH39*Schulden!F22/12)</f>
        <v/>
      </c>
      <c r="BJ39" s="24">
        <f>IF(BH39&lt;=0,0,MIN(BH39+BI39,MIN(Schulden!G22,BH39+BI39)+MIN(MAX(0,Strategie!$C$9+SUMIFS(Sonderzahlungen!$D$8:$D$67,Sonderzahlungen!$G$8:$G$67,$B39,Sonderzahlungen!$E$8:$E$67,"Nach Strategie")-(IF(AND(Schulden!J8&lt;Schulden!J22,D39&gt;0),MAX(0,D39+E39-MIN(Schulden!G8,D39+E39)),0)+IF(AND(Schulden!J9&lt;Schulden!J22,H39&gt;0),MAX(0,H39+I39-MIN(Schulden!G9,H39+I39)),0)+IF(AND(Schulden!J10&lt;Schulden!J22,L39&gt;0),MAX(0,L39+M39-MIN(Schulden!G10,L39+M39)),0)+IF(AND(Schulden!J11&lt;Schulden!J22,P39&gt;0),MAX(0,P39+Q39-MIN(Schulden!G11,P39+Q39)),0)+IF(AND(Schulden!J12&lt;Schulden!J22,T39&gt;0),MAX(0,T39+U39-MIN(Schulden!G12,T39+U39)),0)+IF(AND(Schulden!J13&lt;Schulden!J22,X39&gt;0),MAX(0,X39+Y39-MIN(Schulden!G13,X39+Y39)),0)+IF(AND(Schulden!J14&lt;Schulden!J22,AB39&gt;0),MAX(0,AB39+AC39-MIN(Schulden!G14,AB39+AC39)),0)+IF(AND(Schulden!J15&lt;Schulden!J22,AF39&gt;0),MAX(0,AF39+AG39-MIN(Schulden!G15,AF39+AG39)),0)+IF(AND(Schulden!J16&lt;Schulden!J22,AJ39&gt;0),MAX(0,AJ39+AK39-MIN(Schulden!G16,AJ39+AK39)),0)+IF(AND(Schulden!J17&lt;Schulden!J22,AN39&gt;0),MAX(0,AN39+AO39-MIN(Schulden!G17,AN39+AO39)),0)+IF(AND(Schulden!J18&lt;Schulden!J22,AR39&gt;0),MAX(0,AR39+AS39-MIN(Schulden!G18,AR39+AS39)),0)+IF(AND(Schulden!J19&lt;Schulden!J22,AV39&gt;0),MAX(0,AV39+AW39-MIN(Schulden!G19,AV39+AW39)),0)+IF(AND(Schulden!J20&lt;Schulden!J22,AZ39&gt;0),MAX(0,AZ39+BA39-MIN(Schulden!G20,AZ39+BA39)),0)+IF(AND(Schulden!J21&lt;Schulden!J22,BD39&gt;0),MAX(0,BD39+BE39-MIN(Schulden!G21,BD39+BE39)),0)+IF(AND(Schulden!J22&lt;Schulden!J22,BH39&gt;0),MAX(0,BH39+BI39-MIN(Schulden!G22,BH39+BI39)),0))),MAX(0,BH39+BI39-MIN(Schulden!G22,BH39+BI39)))+SUMIFS(Sonderzahlungen!$D$8:$D$67,Sonderzahlungen!$G$8:$G$67,$B39,Sonderzahlungen!$E$8:$E$67,"Gezielte Schuld",Sonderzahlungen!$F$8:$F$67,Schulden!B22)))</f>
        <v/>
      </c>
      <c r="BK39" s="24">
        <f>MAX(0,BH39+BI39-BJ39)</f>
        <v/>
      </c>
    </row>
    <row r="40">
      <c r="B40" s="23">
        <f>EDATE(B39,1)</f>
        <v/>
      </c>
      <c r="C40" s="24">
        <f>SUMIFS(Sonderzahlungen!$D$8:$D$67,Sonderzahlungen!$G$8:$G$67,B40)</f>
        <v/>
      </c>
      <c r="D40" s="24">
        <f>G39</f>
        <v/>
      </c>
      <c r="E40" s="24">
        <f>IF(D40&lt;=0,0,D40*Schulden!F8/12)</f>
        <v/>
      </c>
      <c r="F40" s="24">
        <f>IF(D40&lt;=0,0,MIN(D40+E40,MIN(Schulden!G8,D40+E40)+MIN(MAX(0,Strategie!$C$9+SUMIFS(Sonderzahlungen!$D$8:$D$67,Sonderzahlungen!$G$8:$G$67,$B40,Sonderzahlungen!$E$8:$E$67,"Nach Strategie")-(IF(AND(Schulden!J8&lt;Schulden!J8,D40&gt;0),MAX(0,D40+E40-MIN(Schulden!G8,D40+E40)),0)+IF(AND(Schulden!J9&lt;Schulden!J8,H40&gt;0),MAX(0,H40+I40-MIN(Schulden!G9,H40+I40)),0)+IF(AND(Schulden!J10&lt;Schulden!J8,L40&gt;0),MAX(0,L40+M40-MIN(Schulden!G10,L40+M40)),0)+IF(AND(Schulden!J11&lt;Schulden!J8,P40&gt;0),MAX(0,P40+Q40-MIN(Schulden!G11,P40+Q40)),0)+IF(AND(Schulden!J12&lt;Schulden!J8,T40&gt;0),MAX(0,T40+U40-MIN(Schulden!G12,T40+U40)),0)+IF(AND(Schulden!J13&lt;Schulden!J8,X40&gt;0),MAX(0,X40+Y40-MIN(Schulden!G13,X40+Y40)),0)+IF(AND(Schulden!J14&lt;Schulden!J8,AB40&gt;0),MAX(0,AB40+AC40-MIN(Schulden!G14,AB40+AC40)),0)+IF(AND(Schulden!J15&lt;Schulden!J8,AF40&gt;0),MAX(0,AF40+AG40-MIN(Schulden!G15,AF40+AG40)),0)+IF(AND(Schulden!J16&lt;Schulden!J8,AJ40&gt;0),MAX(0,AJ40+AK40-MIN(Schulden!G16,AJ40+AK40)),0)+IF(AND(Schulden!J17&lt;Schulden!J8,AN40&gt;0),MAX(0,AN40+AO40-MIN(Schulden!G17,AN40+AO40)),0)+IF(AND(Schulden!J18&lt;Schulden!J8,AR40&gt;0),MAX(0,AR40+AS40-MIN(Schulden!G18,AR40+AS40)),0)+IF(AND(Schulden!J19&lt;Schulden!J8,AV40&gt;0),MAX(0,AV40+AW40-MIN(Schulden!G19,AV40+AW40)),0)+IF(AND(Schulden!J20&lt;Schulden!J8,AZ40&gt;0),MAX(0,AZ40+BA40-MIN(Schulden!G20,AZ40+BA40)),0)+IF(AND(Schulden!J21&lt;Schulden!J8,BD40&gt;0),MAX(0,BD40+BE40-MIN(Schulden!G21,BD40+BE40)),0)+IF(AND(Schulden!J22&lt;Schulden!J8,BH40&gt;0),MAX(0,BH40+BI40-MIN(Schulden!G22,BH40+BI40)),0))),MAX(0,D40+E40-MIN(Schulden!G8,D40+E40)))+SUMIFS(Sonderzahlungen!$D$8:$D$67,Sonderzahlungen!$G$8:$G$67,$B40,Sonderzahlungen!$E$8:$E$67,"Gezielte Schuld",Sonderzahlungen!$F$8:$F$67,Schulden!B8)))</f>
        <v/>
      </c>
      <c r="G40" s="24">
        <f>MAX(0,D40+E40-F40)</f>
        <v/>
      </c>
      <c r="H40" s="24">
        <f>K39</f>
        <v/>
      </c>
      <c r="I40" s="24">
        <f>IF(H40&lt;=0,0,H40*Schulden!F9/12)</f>
        <v/>
      </c>
      <c r="J40" s="24">
        <f>IF(H40&lt;=0,0,MIN(H40+I40,MIN(Schulden!G9,H40+I40)+MIN(MAX(0,Strategie!$C$9+SUMIFS(Sonderzahlungen!$D$8:$D$67,Sonderzahlungen!$G$8:$G$67,$B40,Sonderzahlungen!$E$8:$E$67,"Nach Strategie")-(IF(AND(Schulden!J8&lt;Schulden!J9,D40&gt;0),MAX(0,D40+E40-MIN(Schulden!G8,D40+E40)),0)+IF(AND(Schulden!J9&lt;Schulden!J9,H40&gt;0),MAX(0,H40+I40-MIN(Schulden!G9,H40+I40)),0)+IF(AND(Schulden!J10&lt;Schulden!J9,L40&gt;0),MAX(0,L40+M40-MIN(Schulden!G10,L40+M40)),0)+IF(AND(Schulden!J11&lt;Schulden!J9,P40&gt;0),MAX(0,P40+Q40-MIN(Schulden!G11,P40+Q40)),0)+IF(AND(Schulden!J12&lt;Schulden!J9,T40&gt;0),MAX(0,T40+U40-MIN(Schulden!G12,T40+U40)),0)+IF(AND(Schulden!J13&lt;Schulden!J9,X40&gt;0),MAX(0,X40+Y40-MIN(Schulden!G13,X40+Y40)),0)+IF(AND(Schulden!J14&lt;Schulden!J9,AB40&gt;0),MAX(0,AB40+AC40-MIN(Schulden!G14,AB40+AC40)),0)+IF(AND(Schulden!J15&lt;Schulden!J9,AF40&gt;0),MAX(0,AF40+AG40-MIN(Schulden!G15,AF40+AG40)),0)+IF(AND(Schulden!J16&lt;Schulden!J9,AJ40&gt;0),MAX(0,AJ40+AK40-MIN(Schulden!G16,AJ40+AK40)),0)+IF(AND(Schulden!J17&lt;Schulden!J9,AN40&gt;0),MAX(0,AN40+AO40-MIN(Schulden!G17,AN40+AO40)),0)+IF(AND(Schulden!J18&lt;Schulden!J9,AR40&gt;0),MAX(0,AR40+AS40-MIN(Schulden!G18,AR40+AS40)),0)+IF(AND(Schulden!J19&lt;Schulden!J9,AV40&gt;0),MAX(0,AV40+AW40-MIN(Schulden!G19,AV40+AW40)),0)+IF(AND(Schulden!J20&lt;Schulden!J9,AZ40&gt;0),MAX(0,AZ40+BA40-MIN(Schulden!G20,AZ40+BA40)),0)+IF(AND(Schulden!J21&lt;Schulden!J9,BD40&gt;0),MAX(0,BD40+BE40-MIN(Schulden!G21,BD40+BE40)),0)+IF(AND(Schulden!J22&lt;Schulden!J9,BH40&gt;0),MAX(0,BH40+BI40-MIN(Schulden!G22,BH40+BI40)),0))),MAX(0,H40+I40-MIN(Schulden!G9,H40+I40)))+SUMIFS(Sonderzahlungen!$D$8:$D$67,Sonderzahlungen!$G$8:$G$67,$B40,Sonderzahlungen!$E$8:$E$67,"Gezielte Schuld",Sonderzahlungen!$F$8:$F$67,Schulden!B9)))</f>
        <v/>
      </c>
      <c r="K40" s="24">
        <f>MAX(0,H40+I40-J40)</f>
        <v/>
      </c>
      <c r="L40" s="24">
        <f>O39</f>
        <v/>
      </c>
      <c r="M40" s="24">
        <f>IF(L40&lt;=0,0,L40*Schulden!F10/12)</f>
        <v/>
      </c>
      <c r="N40" s="24">
        <f>IF(L40&lt;=0,0,MIN(L40+M40,MIN(Schulden!G10,L40+M40)+MIN(MAX(0,Strategie!$C$9+SUMIFS(Sonderzahlungen!$D$8:$D$67,Sonderzahlungen!$G$8:$G$67,$B40,Sonderzahlungen!$E$8:$E$67,"Nach Strategie")-(IF(AND(Schulden!J8&lt;Schulden!J10,D40&gt;0),MAX(0,D40+E40-MIN(Schulden!G8,D40+E40)),0)+IF(AND(Schulden!J9&lt;Schulden!J10,H40&gt;0),MAX(0,H40+I40-MIN(Schulden!G9,H40+I40)),0)+IF(AND(Schulden!J10&lt;Schulden!J10,L40&gt;0),MAX(0,L40+M40-MIN(Schulden!G10,L40+M40)),0)+IF(AND(Schulden!J11&lt;Schulden!J10,P40&gt;0),MAX(0,P40+Q40-MIN(Schulden!G11,P40+Q40)),0)+IF(AND(Schulden!J12&lt;Schulden!J10,T40&gt;0),MAX(0,T40+U40-MIN(Schulden!G12,T40+U40)),0)+IF(AND(Schulden!J13&lt;Schulden!J10,X40&gt;0),MAX(0,X40+Y40-MIN(Schulden!G13,X40+Y40)),0)+IF(AND(Schulden!J14&lt;Schulden!J10,AB40&gt;0),MAX(0,AB40+AC40-MIN(Schulden!G14,AB40+AC40)),0)+IF(AND(Schulden!J15&lt;Schulden!J10,AF40&gt;0),MAX(0,AF40+AG40-MIN(Schulden!G15,AF40+AG40)),0)+IF(AND(Schulden!J16&lt;Schulden!J10,AJ40&gt;0),MAX(0,AJ40+AK40-MIN(Schulden!G16,AJ40+AK40)),0)+IF(AND(Schulden!J17&lt;Schulden!J10,AN40&gt;0),MAX(0,AN40+AO40-MIN(Schulden!G17,AN40+AO40)),0)+IF(AND(Schulden!J18&lt;Schulden!J10,AR40&gt;0),MAX(0,AR40+AS40-MIN(Schulden!G18,AR40+AS40)),0)+IF(AND(Schulden!J19&lt;Schulden!J10,AV40&gt;0),MAX(0,AV40+AW40-MIN(Schulden!G19,AV40+AW40)),0)+IF(AND(Schulden!J20&lt;Schulden!J10,AZ40&gt;0),MAX(0,AZ40+BA40-MIN(Schulden!G20,AZ40+BA40)),0)+IF(AND(Schulden!J21&lt;Schulden!J10,BD40&gt;0),MAX(0,BD40+BE40-MIN(Schulden!G21,BD40+BE40)),0)+IF(AND(Schulden!J22&lt;Schulden!J10,BH40&gt;0),MAX(0,BH40+BI40-MIN(Schulden!G22,BH40+BI40)),0))),MAX(0,L40+M40-MIN(Schulden!G10,L40+M40)))+SUMIFS(Sonderzahlungen!$D$8:$D$67,Sonderzahlungen!$G$8:$G$67,$B40,Sonderzahlungen!$E$8:$E$67,"Gezielte Schuld",Sonderzahlungen!$F$8:$F$67,Schulden!B10)))</f>
        <v/>
      </c>
      <c r="O40" s="24">
        <f>MAX(0,L40+M40-N40)</f>
        <v/>
      </c>
      <c r="P40" s="24">
        <f>S39</f>
        <v/>
      </c>
      <c r="Q40" s="24">
        <f>IF(P40&lt;=0,0,P40*Schulden!F11/12)</f>
        <v/>
      </c>
      <c r="R40" s="24">
        <f>IF(P40&lt;=0,0,MIN(P40+Q40,MIN(Schulden!G11,P40+Q40)+MIN(MAX(0,Strategie!$C$9+SUMIFS(Sonderzahlungen!$D$8:$D$67,Sonderzahlungen!$G$8:$G$67,$B40,Sonderzahlungen!$E$8:$E$67,"Nach Strategie")-(IF(AND(Schulden!J8&lt;Schulden!J11,D40&gt;0),MAX(0,D40+E40-MIN(Schulden!G8,D40+E40)),0)+IF(AND(Schulden!J9&lt;Schulden!J11,H40&gt;0),MAX(0,H40+I40-MIN(Schulden!G9,H40+I40)),0)+IF(AND(Schulden!J10&lt;Schulden!J11,L40&gt;0),MAX(0,L40+M40-MIN(Schulden!G10,L40+M40)),0)+IF(AND(Schulden!J11&lt;Schulden!J11,P40&gt;0),MAX(0,P40+Q40-MIN(Schulden!G11,P40+Q40)),0)+IF(AND(Schulden!J12&lt;Schulden!J11,T40&gt;0),MAX(0,T40+U40-MIN(Schulden!G12,T40+U40)),0)+IF(AND(Schulden!J13&lt;Schulden!J11,X40&gt;0),MAX(0,X40+Y40-MIN(Schulden!G13,X40+Y40)),0)+IF(AND(Schulden!J14&lt;Schulden!J11,AB40&gt;0),MAX(0,AB40+AC40-MIN(Schulden!G14,AB40+AC40)),0)+IF(AND(Schulden!J15&lt;Schulden!J11,AF40&gt;0),MAX(0,AF40+AG40-MIN(Schulden!G15,AF40+AG40)),0)+IF(AND(Schulden!J16&lt;Schulden!J11,AJ40&gt;0),MAX(0,AJ40+AK40-MIN(Schulden!G16,AJ40+AK40)),0)+IF(AND(Schulden!J17&lt;Schulden!J11,AN40&gt;0),MAX(0,AN40+AO40-MIN(Schulden!G17,AN40+AO40)),0)+IF(AND(Schulden!J18&lt;Schulden!J11,AR40&gt;0),MAX(0,AR40+AS40-MIN(Schulden!G18,AR40+AS40)),0)+IF(AND(Schulden!J19&lt;Schulden!J11,AV40&gt;0),MAX(0,AV40+AW40-MIN(Schulden!G19,AV40+AW40)),0)+IF(AND(Schulden!J20&lt;Schulden!J11,AZ40&gt;0),MAX(0,AZ40+BA40-MIN(Schulden!G20,AZ40+BA40)),0)+IF(AND(Schulden!J21&lt;Schulden!J11,BD40&gt;0),MAX(0,BD40+BE40-MIN(Schulden!G21,BD40+BE40)),0)+IF(AND(Schulden!J22&lt;Schulden!J11,BH40&gt;0),MAX(0,BH40+BI40-MIN(Schulden!G22,BH40+BI40)),0))),MAX(0,P40+Q40-MIN(Schulden!G11,P40+Q40)))+SUMIFS(Sonderzahlungen!$D$8:$D$67,Sonderzahlungen!$G$8:$G$67,$B40,Sonderzahlungen!$E$8:$E$67,"Gezielte Schuld",Sonderzahlungen!$F$8:$F$67,Schulden!B11)))</f>
        <v/>
      </c>
      <c r="S40" s="24">
        <f>MAX(0,P40+Q40-R40)</f>
        <v/>
      </c>
      <c r="T40" s="24">
        <f>W39</f>
        <v/>
      </c>
      <c r="U40" s="24">
        <f>IF(T40&lt;=0,0,T40*Schulden!F12/12)</f>
        <v/>
      </c>
      <c r="V40" s="24">
        <f>IF(T40&lt;=0,0,MIN(T40+U40,MIN(Schulden!G12,T40+U40)+MIN(MAX(0,Strategie!$C$9+SUMIFS(Sonderzahlungen!$D$8:$D$67,Sonderzahlungen!$G$8:$G$67,$B40,Sonderzahlungen!$E$8:$E$67,"Nach Strategie")-(IF(AND(Schulden!J8&lt;Schulden!J12,D40&gt;0),MAX(0,D40+E40-MIN(Schulden!G8,D40+E40)),0)+IF(AND(Schulden!J9&lt;Schulden!J12,H40&gt;0),MAX(0,H40+I40-MIN(Schulden!G9,H40+I40)),0)+IF(AND(Schulden!J10&lt;Schulden!J12,L40&gt;0),MAX(0,L40+M40-MIN(Schulden!G10,L40+M40)),0)+IF(AND(Schulden!J11&lt;Schulden!J12,P40&gt;0),MAX(0,P40+Q40-MIN(Schulden!G11,P40+Q40)),0)+IF(AND(Schulden!J12&lt;Schulden!J12,T40&gt;0),MAX(0,T40+U40-MIN(Schulden!G12,T40+U40)),0)+IF(AND(Schulden!J13&lt;Schulden!J12,X40&gt;0),MAX(0,X40+Y40-MIN(Schulden!G13,X40+Y40)),0)+IF(AND(Schulden!J14&lt;Schulden!J12,AB40&gt;0),MAX(0,AB40+AC40-MIN(Schulden!G14,AB40+AC40)),0)+IF(AND(Schulden!J15&lt;Schulden!J12,AF40&gt;0),MAX(0,AF40+AG40-MIN(Schulden!G15,AF40+AG40)),0)+IF(AND(Schulden!J16&lt;Schulden!J12,AJ40&gt;0),MAX(0,AJ40+AK40-MIN(Schulden!G16,AJ40+AK40)),0)+IF(AND(Schulden!J17&lt;Schulden!J12,AN40&gt;0),MAX(0,AN40+AO40-MIN(Schulden!G17,AN40+AO40)),0)+IF(AND(Schulden!J18&lt;Schulden!J12,AR40&gt;0),MAX(0,AR40+AS40-MIN(Schulden!G18,AR40+AS40)),0)+IF(AND(Schulden!J19&lt;Schulden!J12,AV40&gt;0),MAX(0,AV40+AW40-MIN(Schulden!G19,AV40+AW40)),0)+IF(AND(Schulden!J20&lt;Schulden!J12,AZ40&gt;0),MAX(0,AZ40+BA40-MIN(Schulden!G20,AZ40+BA40)),0)+IF(AND(Schulden!J21&lt;Schulden!J12,BD40&gt;0),MAX(0,BD40+BE40-MIN(Schulden!G21,BD40+BE40)),0)+IF(AND(Schulden!J22&lt;Schulden!J12,BH40&gt;0),MAX(0,BH40+BI40-MIN(Schulden!G22,BH40+BI40)),0))),MAX(0,T40+U40-MIN(Schulden!G12,T40+U40)))+SUMIFS(Sonderzahlungen!$D$8:$D$67,Sonderzahlungen!$G$8:$G$67,$B40,Sonderzahlungen!$E$8:$E$67,"Gezielte Schuld",Sonderzahlungen!$F$8:$F$67,Schulden!B12)))</f>
        <v/>
      </c>
      <c r="W40" s="24">
        <f>MAX(0,T40+U40-V40)</f>
        <v/>
      </c>
      <c r="X40" s="24">
        <f>AA39</f>
        <v/>
      </c>
      <c r="Y40" s="24">
        <f>IF(X40&lt;=0,0,X40*Schulden!F13/12)</f>
        <v/>
      </c>
      <c r="Z40" s="24">
        <f>IF(X40&lt;=0,0,MIN(X40+Y40,MIN(Schulden!G13,X40+Y40)+MIN(MAX(0,Strategie!$C$9+SUMIFS(Sonderzahlungen!$D$8:$D$67,Sonderzahlungen!$G$8:$G$67,$B40,Sonderzahlungen!$E$8:$E$67,"Nach Strategie")-(IF(AND(Schulden!J8&lt;Schulden!J13,D40&gt;0),MAX(0,D40+E40-MIN(Schulden!G8,D40+E40)),0)+IF(AND(Schulden!J9&lt;Schulden!J13,H40&gt;0),MAX(0,H40+I40-MIN(Schulden!G9,H40+I40)),0)+IF(AND(Schulden!J10&lt;Schulden!J13,L40&gt;0),MAX(0,L40+M40-MIN(Schulden!G10,L40+M40)),0)+IF(AND(Schulden!J11&lt;Schulden!J13,P40&gt;0),MAX(0,P40+Q40-MIN(Schulden!G11,P40+Q40)),0)+IF(AND(Schulden!J12&lt;Schulden!J13,T40&gt;0),MAX(0,T40+U40-MIN(Schulden!G12,T40+U40)),0)+IF(AND(Schulden!J13&lt;Schulden!J13,X40&gt;0),MAX(0,X40+Y40-MIN(Schulden!G13,X40+Y40)),0)+IF(AND(Schulden!J14&lt;Schulden!J13,AB40&gt;0),MAX(0,AB40+AC40-MIN(Schulden!G14,AB40+AC40)),0)+IF(AND(Schulden!J15&lt;Schulden!J13,AF40&gt;0),MAX(0,AF40+AG40-MIN(Schulden!G15,AF40+AG40)),0)+IF(AND(Schulden!J16&lt;Schulden!J13,AJ40&gt;0),MAX(0,AJ40+AK40-MIN(Schulden!G16,AJ40+AK40)),0)+IF(AND(Schulden!J17&lt;Schulden!J13,AN40&gt;0),MAX(0,AN40+AO40-MIN(Schulden!G17,AN40+AO40)),0)+IF(AND(Schulden!J18&lt;Schulden!J13,AR40&gt;0),MAX(0,AR40+AS40-MIN(Schulden!G18,AR40+AS40)),0)+IF(AND(Schulden!J19&lt;Schulden!J13,AV40&gt;0),MAX(0,AV40+AW40-MIN(Schulden!G19,AV40+AW40)),0)+IF(AND(Schulden!J20&lt;Schulden!J13,AZ40&gt;0),MAX(0,AZ40+BA40-MIN(Schulden!G20,AZ40+BA40)),0)+IF(AND(Schulden!J21&lt;Schulden!J13,BD40&gt;0),MAX(0,BD40+BE40-MIN(Schulden!G21,BD40+BE40)),0)+IF(AND(Schulden!J22&lt;Schulden!J13,BH40&gt;0),MAX(0,BH40+BI40-MIN(Schulden!G22,BH40+BI40)),0))),MAX(0,X40+Y40-MIN(Schulden!G13,X40+Y40)))+SUMIFS(Sonderzahlungen!$D$8:$D$67,Sonderzahlungen!$G$8:$G$67,$B40,Sonderzahlungen!$E$8:$E$67,"Gezielte Schuld",Sonderzahlungen!$F$8:$F$67,Schulden!B13)))</f>
        <v/>
      </c>
      <c r="AA40" s="24">
        <f>MAX(0,X40+Y40-Z40)</f>
        <v/>
      </c>
      <c r="AB40" s="24">
        <f>AE39</f>
        <v/>
      </c>
      <c r="AC40" s="24">
        <f>IF(AB40&lt;=0,0,AB40*Schulden!F14/12)</f>
        <v/>
      </c>
      <c r="AD40" s="24">
        <f>IF(AB40&lt;=0,0,MIN(AB40+AC40,MIN(Schulden!G14,AB40+AC40)+MIN(MAX(0,Strategie!$C$9+SUMIFS(Sonderzahlungen!$D$8:$D$67,Sonderzahlungen!$G$8:$G$67,$B40,Sonderzahlungen!$E$8:$E$67,"Nach Strategie")-(IF(AND(Schulden!J8&lt;Schulden!J14,D40&gt;0),MAX(0,D40+E40-MIN(Schulden!G8,D40+E40)),0)+IF(AND(Schulden!J9&lt;Schulden!J14,H40&gt;0),MAX(0,H40+I40-MIN(Schulden!G9,H40+I40)),0)+IF(AND(Schulden!J10&lt;Schulden!J14,L40&gt;0),MAX(0,L40+M40-MIN(Schulden!G10,L40+M40)),0)+IF(AND(Schulden!J11&lt;Schulden!J14,P40&gt;0),MAX(0,P40+Q40-MIN(Schulden!G11,P40+Q40)),0)+IF(AND(Schulden!J12&lt;Schulden!J14,T40&gt;0),MAX(0,T40+U40-MIN(Schulden!G12,T40+U40)),0)+IF(AND(Schulden!J13&lt;Schulden!J14,X40&gt;0),MAX(0,X40+Y40-MIN(Schulden!G13,X40+Y40)),0)+IF(AND(Schulden!J14&lt;Schulden!J14,AB40&gt;0),MAX(0,AB40+AC40-MIN(Schulden!G14,AB40+AC40)),0)+IF(AND(Schulden!J15&lt;Schulden!J14,AF40&gt;0),MAX(0,AF40+AG40-MIN(Schulden!G15,AF40+AG40)),0)+IF(AND(Schulden!J16&lt;Schulden!J14,AJ40&gt;0),MAX(0,AJ40+AK40-MIN(Schulden!G16,AJ40+AK40)),0)+IF(AND(Schulden!J17&lt;Schulden!J14,AN40&gt;0),MAX(0,AN40+AO40-MIN(Schulden!G17,AN40+AO40)),0)+IF(AND(Schulden!J18&lt;Schulden!J14,AR40&gt;0),MAX(0,AR40+AS40-MIN(Schulden!G18,AR40+AS40)),0)+IF(AND(Schulden!J19&lt;Schulden!J14,AV40&gt;0),MAX(0,AV40+AW40-MIN(Schulden!G19,AV40+AW40)),0)+IF(AND(Schulden!J20&lt;Schulden!J14,AZ40&gt;0),MAX(0,AZ40+BA40-MIN(Schulden!G20,AZ40+BA40)),0)+IF(AND(Schulden!J21&lt;Schulden!J14,BD40&gt;0),MAX(0,BD40+BE40-MIN(Schulden!G21,BD40+BE40)),0)+IF(AND(Schulden!J22&lt;Schulden!J14,BH40&gt;0),MAX(0,BH40+BI40-MIN(Schulden!G22,BH40+BI40)),0))),MAX(0,AB40+AC40-MIN(Schulden!G14,AB40+AC40)))+SUMIFS(Sonderzahlungen!$D$8:$D$67,Sonderzahlungen!$G$8:$G$67,$B40,Sonderzahlungen!$E$8:$E$67,"Gezielte Schuld",Sonderzahlungen!$F$8:$F$67,Schulden!B14)))</f>
        <v/>
      </c>
      <c r="AE40" s="24">
        <f>MAX(0,AB40+AC40-AD40)</f>
        <v/>
      </c>
      <c r="AF40" s="24">
        <f>AI39</f>
        <v/>
      </c>
      <c r="AG40" s="24">
        <f>IF(AF40&lt;=0,0,AF40*Schulden!F15/12)</f>
        <v/>
      </c>
      <c r="AH40" s="24">
        <f>IF(AF40&lt;=0,0,MIN(AF40+AG40,MIN(Schulden!G15,AF40+AG40)+MIN(MAX(0,Strategie!$C$9+SUMIFS(Sonderzahlungen!$D$8:$D$67,Sonderzahlungen!$G$8:$G$67,$B40,Sonderzahlungen!$E$8:$E$67,"Nach Strategie")-(IF(AND(Schulden!J8&lt;Schulden!J15,D40&gt;0),MAX(0,D40+E40-MIN(Schulden!G8,D40+E40)),0)+IF(AND(Schulden!J9&lt;Schulden!J15,H40&gt;0),MAX(0,H40+I40-MIN(Schulden!G9,H40+I40)),0)+IF(AND(Schulden!J10&lt;Schulden!J15,L40&gt;0),MAX(0,L40+M40-MIN(Schulden!G10,L40+M40)),0)+IF(AND(Schulden!J11&lt;Schulden!J15,P40&gt;0),MAX(0,P40+Q40-MIN(Schulden!G11,P40+Q40)),0)+IF(AND(Schulden!J12&lt;Schulden!J15,T40&gt;0),MAX(0,T40+U40-MIN(Schulden!G12,T40+U40)),0)+IF(AND(Schulden!J13&lt;Schulden!J15,X40&gt;0),MAX(0,X40+Y40-MIN(Schulden!G13,X40+Y40)),0)+IF(AND(Schulden!J14&lt;Schulden!J15,AB40&gt;0),MAX(0,AB40+AC40-MIN(Schulden!G14,AB40+AC40)),0)+IF(AND(Schulden!J15&lt;Schulden!J15,AF40&gt;0),MAX(0,AF40+AG40-MIN(Schulden!G15,AF40+AG40)),0)+IF(AND(Schulden!J16&lt;Schulden!J15,AJ40&gt;0),MAX(0,AJ40+AK40-MIN(Schulden!G16,AJ40+AK40)),0)+IF(AND(Schulden!J17&lt;Schulden!J15,AN40&gt;0),MAX(0,AN40+AO40-MIN(Schulden!G17,AN40+AO40)),0)+IF(AND(Schulden!J18&lt;Schulden!J15,AR40&gt;0),MAX(0,AR40+AS40-MIN(Schulden!G18,AR40+AS40)),0)+IF(AND(Schulden!J19&lt;Schulden!J15,AV40&gt;0),MAX(0,AV40+AW40-MIN(Schulden!G19,AV40+AW40)),0)+IF(AND(Schulden!J20&lt;Schulden!J15,AZ40&gt;0),MAX(0,AZ40+BA40-MIN(Schulden!G20,AZ40+BA40)),0)+IF(AND(Schulden!J21&lt;Schulden!J15,BD40&gt;0),MAX(0,BD40+BE40-MIN(Schulden!G21,BD40+BE40)),0)+IF(AND(Schulden!J22&lt;Schulden!J15,BH40&gt;0),MAX(0,BH40+BI40-MIN(Schulden!G22,BH40+BI40)),0))),MAX(0,AF40+AG40-MIN(Schulden!G15,AF40+AG40)))+SUMIFS(Sonderzahlungen!$D$8:$D$67,Sonderzahlungen!$G$8:$G$67,$B40,Sonderzahlungen!$E$8:$E$67,"Gezielte Schuld",Sonderzahlungen!$F$8:$F$67,Schulden!B15)))</f>
        <v/>
      </c>
      <c r="AI40" s="24">
        <f>MAX(0,AF40+AG40-AH40)</f>
        <v/>
      </c>
      <c r="AJ40" s="24">
        <f>AM39</f>
        <v/>
      </c>
      <c r="AK40" s="24">
        <f>IF(AJ40&lt;=0,0,AJ40*Schulden!F16/12)</f>
        <v/>
      </c>
      <c r="AL40" s="24">
        <f>IF(AJ40&lt;=0,0,MIN(AJ40+AK40,MIN(Schulden!G16,AJ40+AK40)+MIN(MAX(0,Strategie!$C$9+SUMIFS(Sonderzahlungen!$D$8:$D$67,Sonderzahlungen!$G$8:$G$67,$B40,Sonderzahlungen!$E$8:$E$67,"Nach Strategie")-(IF(AND(Schulden!J8&lt;Schulden!J16,D40&gt;0),MAX(0,D40+E40-MIN(Schulden!G8,D40+E40)),0)+IF(AND(Schulden!J9&lt;Schulden!J16,H40&gt;0),MAX(0,H40+I40-MIN(Schulden!G9,H40+I40)),0)+IF(AND(Schulden!J10&lt;Schulden!J16,L40&gt;0),MAX(0,L40+M40-MIN(Schulden!G10,L40+M40)),0)+IF(AND(Schulden!J11&lt;Schulden!J16,P40&gt;0),MAX(0,P40+Q40-MIN(Schulden!G11,P40+Q40)),0)+IF(AND(Schulden!J12&lt;Schulden!J16,T40&gt;0),MAX(0,T40+U40-MIN(Schulden!G12,T40+U40)),0)+IF(AND(Schulden!J13&lt;Schulden!J16,X40&gt;0),MAX(0,X40+Y40-MIN(Schulden!G13,X40+Y40)),0)+IF(AND(Schulden!J14&lt;Schulden!J16,AB40&gt;0),MAX(0,AB40+AC40-MIN(Schulden!G14,AB40+AC40)),0)+IF(AND(Schulden!J15&lt;Schulden!J16,AF40&gt;0),MAX(0,AF40+AG40-MIN(Schulden!G15,AF40+AG40)),0)+IF(AND(Schulden!J16&lt;Schulden!J16,AJ40&gt;0),MAX(0,AJ40+AK40-MIN(Schulden!G16,AJ40+AK40)),0)+IF(AND(Schulden!J17&lt;Schulden!J16,AN40&gt;0),MAX(0,AN40+AO40-MIN(Schulden!G17,AN40+AO40)),0)+IF(AND(Schulden!J18&lt;Schulden!J16,AR40&gt;0),MAX(0,AR40+AS40-MIN(Schulden!G18,AR40+AS40)),0)+IF(AND(Schulden!J19&lt;Schulden!J16,AV40&gt;0),MAX(0,AV40+AW40-MIN(Schulden!G19,AV40+AW40)),0)+IF(AND(Schulden!J20&lt;Schulden!J16,AZ40&gt;0),MAX(0,AZ40+BA40-MIN(Schulden!G20,AZ40+BA40)),0)+IF(AND(Schulden!J21&lt;Schulden!J16,BD40&gt;0),MAX(0,BD40+BE40-MIN(Schulden!G21,BD40+BE40)),0)+IF(AND(Schulden!J22&lt;Schulden!J16,BH40&gt;0),MAX(0,BH40+BI40-MIN(Schulden!G22,BH40+BI40)),0))),MAX(0,AJ40+AK40-MIN(Schulden!G16,AJ40+AK40)))+SUMIFS(Sonderzahlungen!$D$8:$D$67,Sonderzahlungen!$G$8:$G$67,$B40,Sonderzahlungen!$E$8:$E$67,"Gezielte Schuld",Sonderzahlungen!$F$8:$F$67,Schulden!B16)))</f>
        <v/>
      </c>
      <c r="AM40" s="24">
        <f>MAX(0,AJ40+AK40-AL40)</f>
        <v/>
      </c>
      <c r="AN40" s="24">
        <f>AQ39</f>
        <v/>
      </c>
      <c r="AO40" s="24">
        <f>IF(AN40&lt;=0,0,AN40*Schulden!F17/12)</f>
        <v/>
      </c>
      <c r="AP40" s="24">
        <f>IF(AN40&lt;=0,0,MIN(AN40+AO40,MIN(Schulden!G17,AN40+AO40)+MIN(MAX(0,Strategie!$C$9+SUMIFS(Sonderzahlungen!$D$8:$D$67,Sonderzahlungen!$G$8:$G$67,$B40,Sonderzahlungen!$E$8:$E$67,"Nach Strategie")-(IF(AND(Schulden!J8&lt;Schulden!J17,D40&gt;0),MAX(0,D40+E40-MIN(Schulden!G8,D40+E40)),0)+IF(AND(Schulden!J9&lt;Schulden!J17,H40&gt;0),MAX(0,H40+I40-MIN(Schulden!G9,H40+I40)),0)+IF(AND(Schulden!J10&lt;Schulden!J17,L40&gt;0),MAX(0,L40+M40-MIN(Schulden!G10,L40+M40)),0)+IF(AND(Schulden!J11&lt;Schulden!J17,P40&gt;0),MAX(0,P40+Q40-MIN(Schulden!G11,P40+Q40)),0)+IF(AND(Schulden!J12&lt;Schulden!J17,T40&gt;0),MAX(0,T40+U40-MIN(Schulden!G12,T40+U40)),0)+IF(AND(Schulden!J13&lt;Schulden!J17,X40&gt;0),MAX(0,X40+Y40-MIN(Schulden!G13,X40+Y40)),0)+IF(AND(Schulden!J14&lt;Schulden!J17,AB40&gt;0),MAX(0,AB40+AC40-MIN(Schulden!G14,AB40+AC40)),0)+IF(AND(Schulden!J15&lt;Schulden!J17,AF40&gt;0),MAX(0,AF40+AG40-MIN(Schulden!G15,AF40+AG40)),0)+IF(AND(Schulden!J16&lt;Schulden!J17,AJ40&gt;0),MAX(0,AJ40+AK40-MIN(Schulden!G16,AJ40+AK40)),0)+IF(AND(Schulden!J17&lt;Schulden!J17,AN40&gt;0),MAX(0,AN40+AO40-MIN(Schulden!G17,AN40+AO40)),0)+IF(AND(Schulden!J18&lt;Schulden!J17,AR40&gt;0),MAX(0,AR40+AS40-MIN(Schulden!G18,AR40+AS40)),0)+IF(AND(Schulden!J19&lt;Schulden!J17,AV40&gt;0),MAX(0,AV40+AW40-MIN(Schulden!G19,AV40+AW40)),0)+IF(AND(Schulden!J20&lt;Schulden!J17,AZ40&gt;0),MAX(0,AZ40+BA40-MIN(Schulden!G20,AZ40+BA40)),0)+IF(AND(Schulden!J21&lt;Schulden!J17,BD40&gt;0),MAX(0,BD40+BE40-MIN(Schulden!G21,BD40+BE40)),0)+IF(AND(Schulden!J22&lt;Schulden!J17,BH40&gt;0),MAX(0,BH40+BI40-MIN(Schulden!G22,BH40+BI40)),0))),MAX(0,AN40+AO40-MIN(Schulden!G17,AN40+AO40)))+SUMIFS(Sonderzahlungen!$D$8:$D$67,Sonderzahlungen!$G$8:$G$67,$B40,Sonderzahlungen!$E$8:$E$67,"Gezielte Schuld",Sonderzahlungen!$F$8:$F$67,Schulden!B17)))</f>
        <v/>
      </c>
      <c r="AQ40" s="24">
        <f>MAX(0,AN40+AO40-AP40)</f>
        <v/>
      </c>
      <c r="AR40" s="24">
        <f>AU39</f>
        <v/>
      </c>
      <c r="AS40" s="24">
        <f>IF(AR40&lt;=0,0,AR40*Schulden!F18/12)</f>
        <v/>
      </c>
      <c r="AT40" s="24">
        <f>IF(AR40&lt;=0,0,MIN(AR40+AS40,MIN(Schulden!G18,AR40+AS40)+MIN(MAX(0,Strategie!$C$9+SUMIFS(Sonderzahlungen!$D$8:$D$67,Sonderzahlungen!$G$8:$G$67,$B40,Sonderzahlungen!$E$8:$E$67,"Nach Strategie")-(IF(AND(Schulden!J8&lt;Schulden!J18,D40&gt;0),MAX(0,D40+E40-MIN(Schulden!G8,D40+E40)),0)+IF(AND(Schulden!J9&lt;Schulden!J18,H40&gt;0),MAX(0,H40+I40-MIN(Schulden!G9,H40+I40)),0)+IF(AND(Schulden!J10&lt;Schulden!J18,L40&gt;0),MAX(0,L40+M40-MIN(Schulden!G10,L40+M40)),0)+IF(AND(Schulden!J11&lt;Schulden!J18,P40&gt;0),MAX(0,P40+Q40-MIN(Schulden!G11,P40+Q40)),0)+IF(AND(Schulden!J12&lt;Schulden!J18,T40&gt;0),MAX(0,T40+U40-MIN(Schulden!G12,T40+U40)),0)+IF(AND(Schulden!J13&lt;Schulden!J18,X40&gt;0),MAX(0,X40+Y40-MIN(Schulden!G13,X40+Y40)),0)+IF(AND(Schulden!J14&lt;Schulden!J18,AB40&gt;0),MAX(0,AB40+AC40-MIN(Schulden!G14,AB40+AC40)),0)+IF(AND(Schulden!J15&lt;Schulden!J18,AF40&gt;0),MAX(0,AF40+AG40-MIN(Schulden!G15,AF40+AG40)),0)+IF(AND(Schulden!J16&lt;Schulden!J18,AJ40&gt;0),MAX(0,AJ40+AK40-MIN(Schulden!G16,AJ40+AK40)),0)+IF(AND(Schulden!J17&lt;Schulden!J18,AN40&gt;0),MAX(0,AN40+AO40-MIN(Schulden!G17,AN40+AO40)),0)+IF(AND(Schulden!J18&lt;Schulden!J18,AR40&gt;0),MAX(0,AR40+AS40-MIN(Schulden!G18,AR40+AS40)),0)+IF(AND(Schulden!J19&lt;Schulden!J18,AV40&gt;0),MAX(0,AV40+AW40-MIN(Schulden!G19,AV40+AW40)),0)+IF(AND(Schulden!J20&lt;Schulden!J18,AZ40&gt;0),MAX(0,AZ40+BA40-MIN(Schulden!G20,AZ40+BA40)),0)+IF(AND(Schulden!J21&lt;Schulden!J18,BD40&gt;0),MAX(0,BD40+BE40-MIN(Schulden!G21,BD40+BE40)),0)+IF(AND(Schulden!J22&lt;Schulden!J18,BH40&gt;0),MAX(0,BH40+BI40-MIN(Schulden!G22,BH40+BI40)),0))),MAX(0,AR40+AS40-MIN(Schulden!G18,AR40+AS40)))+SUMIFS(Sonderzahlungen!$D$8:$D$67,Sonderzahlungen!$G$8:$G$67,$B40,Sonderzahlungen!$E$8:$E$67,"Gezielte Schuld",Sonderzahlungen!$F$8:$F$67,Schulden!B18)))</f>
        <v/>
      </c>
      <c r="AU40" s="24">
        <f>MAX(0,AR40+AS40-AT40)</f>
        <v/>
      </c>
      <c r="AV40" s="24">
        <f>AY39</f>
        <v/>
      </c>
      <c r="AW40" s="24">
        <f>IF(AV40&lt;=0,0,AV40*Schulden!F19/12)</f>
        <v/>
      </c>
      <c r="AX40" s="24">
        <f>IF(AV40&lt;=0,0,MIN(AV40+AW40,MIN(Schulden!G19,AV40+AW40)+MIN(MAX(0,Strategie!$C$9+SUMIFS(Sonderzahlungen!$D$8:$D$67,Sonderzahlungen!$G$8:$G$67,$B40,Sonderzahlungen!$E$8:$E$67,"Nach Strategie")-(IF(AND(Schulden!J8&lt;Schulden!J19,D40&gt;0),MAX(0,D40+E40-MIN(Schulden!G8,D40+E40)),0)+IF(AND(Schulden!J9&lt;Schulden!J19,H40&gt;0),MAX(0,H40+I40-MIN(Schulden!G9,H40+I40)),0)+IF(AND(Schulden!J10&lt;Schulden!J19,L40&gt;0),MAX(0,L40+M40-MIN(Schulden!G10,L40+M40)),0)+IF(AND(Schulden!J11&lt;Schulden!J19,P40&gt;0),MAX(0,P40+Q40-MIN(Schulden!G11,P40+Q40)),0)+IF(AND(Schulden!J12&lt;Schulden!J19,T40&gt;0),MAX(0,T40+U40-MIN(Schulden!G12,T40+U40)),0)+IF(AND(Schulden!J13&lt;Schulden!J19,X40&gt;0),MAX(0,X40+Y40-MIN(Schulden!G13,X40+Y40)),0)+IF(AND(Schulden!J14&lt;Schulden!J19,AB40&gt;0),MAX(0,AB40+AC40-MIN(Schulden!G14,AB40+AC40)),0)+IF(AND(Schulden!J15&lt;Schulden!J19,AF40&gt;0),MAX(0,AF40+AG40-MIN(Schulden!G15,AF40+AG40)),0)+IF(AND(Schulden!J16&lt;Schulden!J19,AJ40&gt;0),MAX(0,AJ40+AK40-MIN(Schulden!G16,AJ40+AK40)),0)+IF(AND(Schulden!J17&lt;Schulden!J19,AN40&gt;0),MAX(0,AN40+AO40-MIN(Schulden!G17,AN40+AO40)),0)+IF(AND(Schulden!J18&lt;Schulden!J19,AR40&gt;0),MAX(0,AR40+AS40-MIN(Schulden!G18,AR40+AS40)),0)+IF(AND(Schulden!J19&lt;Schulden!J19,AV40&gt;0),MAX(0,AV40+AW40-MIN(Schulden!G19,AV40+AW40)),0)+IF(AND(Schulden!J20&lt;Schulden!J19,AZ40&gt;0),MAX(0,AZ40+BA40-MIN(Schulden!G20,AZ40+BA40)),0)+IF(AND(Schulden!J21&lt;Schulden!J19,BD40&gt;0),MAX(0,BD40+BE40-MIN(Schulden!G21,BD40+BE40)),0)+IF(AND(Schulden!J22&lt;Schulden!J19,BH40&gt;0),MAX(0,BH40+BI40-MIN(Schulden!G22,BH40+BI40)),0))),MAX(0,AV40+AW40-MIN(Schulden!G19,AV40+AW40)))+SUMIFS(Sonderzahlungen!$D$8:$D$67,Sonderzahlungen!$G$8:$G$67,$B40,Sonderzahlungen!$E$8:$E$67,"Gezielte Schuld",Sonderzahlungen!$F$8:$F$67,Schulden!B19)))</f>
        <v/>
      </c>
      <c r="AY40" s="24">
        <f>MAX(0,AV40+AW40-AX40)</f>
        <v/>
      </c>
      <c r="AZ40" s="24">
        <f>BC39</f>
        <v/>
      </c>
      <c r="BA40" s="24">
        <f>IF(AZ40&lt;=0,0,AZ40*Schulden!F20/12)</f>
        <v/>
      </c>
      <c r="BB40" s="24">
        <f>IF(AZ40&lt;=0,0,MIN(AZ40+BA40,MIN(Schulden!G20,AZ40+BA40)+MIN(MAX(0,Strategie!$C$9+SUMIFS(Sonderzahlungen!$D$8:$D$67,Sonderzahlungen!$G$8:$G$67,$B40,Sonderzahlungen!$E$8:$E$67,"Nach Strategie")-(IF(AND(Schulden!J8&lt;Schulden!J20,D40&gt;0),MAX(0,D40+E40-MIN(Schulden!G8,D40+E40)),0)+IF(AND(Schulden!J9&lt;Schulden!J20,H40&gt;0),MAX(0,H40+I40-MIN(Schulden!G9,H40+I40)),0)+IF(AND(Schulden!J10&lt;Schulden!J20,L40&gt;0),MAX(0,L40+M40-MIN(Schulden!G10,L40+M40)),0)+IF(AND(Schulden!J11&lt;Schulden!J20,P40&gt;0),MAX(0,P40+Q40-MIN(Schulden!G11,P40+Q40)),0)+IF(AND(Schulden!J12&lt;Schulden!J20,T40&gt;0),MAX(0,T40+U40-MIN(Schulden!G12,T40+U40)),0)+IF(AND(Schulden!J13&lt;Schulden!J20,X40&gt;0),MAX(0,X40+Y40-MIN(Schulden!G13,X40+Y40)),0)+IF(AND(Schulden!J14&lt;Schulden!J20,AB40&gt;0),MAX(0,AB40+AC40-MIN(Schulden!G14,AB40+AC40)),0)+IF(AND(Schulden!J15&lt;Schulden!J20,AF40&gt;0),MAX(0,AF40+AG40-MIN(Schulden!G15,AF40+AG40)),0)+IF(AND(Schulden!J16&lt;Schulden!J20,AJ40&gt;0),MAX(0,AJ40+AK40-MIN(Schulden!G16,AJ40+AK40)),0)+IF(AND(Schulden!J17&lt;Schulden!J20,AN40&gt;0),MAX(0,AN40+AO40-MIN(Schulden!G17,AN40+AO40)),0)+IF(AND(Schulden!J18&lt;Schulden!J20,AR40&gt;0),MAX(0,AR40+AS40-MIN(Schulden!G18,AR40+AS40)),0)+IF(AND(Schulden!J19&lt;Schulden!J20,AV40&gt;0),MAX(0,AV40+AW40-MIN(Schulden!G19,AV40+AW40)),0)+IF(AND(Schulden!J20&lt;Schulden!J20,AZ40&gt;0),MAX(0,AZ40+BA40-MIN(Schulden!G20,AZ40+BA40)),0)+IF(AND(Schulden!J21&lt;Schulden!J20,BD40&gt;0),MAX(0,BD40+BE40-MIN(Schulden!G21,BD40+BE40)),0)+IF(AND(Schulden!J22&lt;Schulden!J20,BH40&gt;0),MAX(0,BH40+BI40-MIN(Schulden!G22,BH40+BI40)),0))),MAX(0,AZ40+BA40-MIN(Schulden!G20,AZ40+BA40)))+SUMIFS(Sonderzahlungen!$D$8:$D$67,Sonderzahlungen!$G$8:$G$67,$B40,Sonderzahlungen!$E$8:$E$67,"Gezielte Schuld",Sonderzahlungen!$F$8:$F$67,Schulden!B20)))</f>
        <v/>
      </c>
      <c r="BC40" s="24">
        <f>MAX(0,AZ40+BA40-BB40)</f>
        <v/>
      </c>
      <c r="BD40" s="24">
        <f>BG39</f>
        <v/>
      </c>
      <c r="BE40" s="24">
        <f>IF(BD40&lt;=0,0,BD40*Schulden!F21/12)</f>
        <v/>
      </c>
      <c r="BF40" s="24">
        <f>IF(BD40&lt;=0,0,MIN(BD40+BE40,MIN(Schulden!G21,BD40+BE40)+MIN(MAX(0,Strategie!$C$9+SUMIFS(Sonderzahlungen!$D$8:$D$67,Sonderzahlungen!$G$8:$G$67,$B40,Sonderzahlungen!$E$8:$E$67,"Nach Strategie")-(IF(AND(Schulden!J8&lt;Schulden!J21,D40&gt;0),MAX(0,D40+E40-MIN(Schulden!G8,D40+E40)),0)+IF(AND(Schulden!J9&lt;Schulden!J21,H40&gt;0),MAX(0,H40+I40-MIN(Schulden!G9,H40+I40)),0)+IF(AND(Schulden!J10&lt;Schulden!J21,L40&gt;0),MAX(0,L40+M40-MIN(Schulden!G10,L40+M40)),0)+IF(AND(Schulden!J11&lt;Schulden!J21,P40&gt;0),MAX(0,P40+Q40-MIN(Schulden!G11,P40+Q40)),0)+IF(AND(Schulden!J12&lt;Schulden!J21,T40&gt;0),MAX(0,T40+U40-MIN(Schulden!G12,T40+U40)),0)+IF(AND(Schulden!J13&lt;Schulden!J21,X40&gt;0),MAX(0,X40+Y40-MIN(Schulden!G13,X40+Y40)),0)+IF(AND(Schulden!J14&lt;Schulden!J21,AB40&gt;0),MAX(0,AB40+AC40-MIN(Schulden!G14,AB40+AC40)),0)+IF(AND(Schulden!J15&lt;Schulden!J21,AF40&gt;0),MAX(0,AF40+AG40-MIN(Schulden!G15,AF40+AG40)),0)+IF(AND(Schulden!J16&lt;Schulden!J21,AJ40&gt;0),MAX(0,AJ40+AK40-MIN(Schulden!G16,AJ40+AK40)),0)+IF(AND(Schulden!J17&lt;Schulden!J21,AN40&gt;0),MAX(0,AN40+AO40-MIN(Schulden!G17,AN40+AO40)),0)+IF(AND(Schulden!J18&lt;Schulden!J21,AR40&gt;0),MAX(0,AR40+AS40-MIN(Schulden!G18,AR40+AS40)),0)+IF(AND(Schulden!J19&lt;Schulden!J21,AV40&gt;0),MAX(0,AV40+AW40-MIN(Schulden!G19,AV40+AW40)),0)+IF(AND(Schulden!J20&lt;Schulden!J21,AZ40&gt;0),MAX(0,AZ40+BA40-MIN(Schulden!G20,AZ40+BA40)),0)+IF(AND(Schulden!J21&lt;Schulden!J21,BD40&gt;0),MAX(0,BD40+BE40-MIN(Schulden!G21,BD40+BE40)),0)+IF(AND(Schulden!J22&lt;Schulden!J21,BH40&gt;0),MAX(0,BH40+BI40-MIN(Schulden!G22,BH40+BI40)),0))),MAX(0,BD40+BE40-MIN(Schulden!G21,BD40+BE40)))+SUMIFS(Sonderzahlungen!$D$8:$D$67,Sonderzahlungen!$G$8:$G$67,$B40,Sonderzahlungen!$E$8:$E$67,"Gezielte Schuld",Sonderzahlungen!$F$8:$F$67,Schulden!B21)))</f>
        <v/>
      </c>
      <c r="BG40" s="24">
        <f>MAX(0,BD40+BE40-BF40)</f>
        <v/>
      </c>
      <c r="BH40" s="24">
        <f>BK39</f>
        <v/>
      </c>
      <c r="BI40" s="24">
        <f>IF(BH40&lt;=0,0,BH40*Schulden!F22/12)</f>
        <v/>
      </c>
      <c r="BJ40" s="24">
        <f>IF(BH40&lt;=0,0,MIN(BH40+BI40,MIN(Schulden!G22,BH40+BI40)+MIN(MAX(0,Strategie!$C$9+SUMIFS(Sonderzahlungen!$D$8:$D$67,Sonderzahlungen!$G$8:$G$67,$B40,Sonderzahlungen!$E$8:$E$67,"Nach Strategie")-(IF(AND(Schulden!J8&lt;Schulden!J22,D40&gt;0),MAX(0,D40+E40-MIN(Schulden!G8,D40+E40)),0)+IF(AND(Schulden!J9&lt;Schulden!J22,H40&gt;0),MAX(0,H40+I40-MIN(Schulden!G9,H40+I40)),0)+IF(AND(Schulden!J10&lt;Schulden!J22,L40&gt;0),MAX(0,L40+M40-MIN(Schulden!G10,L40+M40)),0)+IF(AND(Schulden!J11&lt;Schulden!J22,P40&gt;0),MAX(0,P40+Q40-MIN(Schulden!G11,P40+Q40)),0)+IF(AND(Schulden!J12&lt;Schulden!J22,T40&gt;0),MAX(0,T40+U40-MIN(Schulden!G12,T40+U40)),0)+IF(AND(Schulden!J13&lt;Schulden!J22,X40&gt;0),MAX(0,X40+Y40-MIN(Schulden!G13,X40+Y40)),0)+IF(AND(Schulden!J14&lt;Schulden!J22,AB40&gt;0),MAX(0,AB40+AC40-MIN(Schulden!G14,AB40+AC40)),0)+IF(AND(Schulden!J15&lt;Schulden!J22,AF40&gt;0),MAX(0,AF40+AG40-MIN(Schulden!G15,AF40+AG40)),0)+IF(AND(Schulden!J16&lt;Schulden!J22,AJ40&gt;0),MAX(0,AJ40+AK40-MIN(Schulden!G16,AJ40+AK40)),0)+IF(AND(Schulden!J17&lt;Schulden!J22,AN40&gt;0),MAX(0,AN40+AO40-MIN(Schulden!G17,AN40+AO40)),0)+IF(AND(Schulden!J18&lt;Schulden!J22,AR40&gt;0),MAX(0,AR40+AS40-MIN(Schulden!G18,AR40+AS40)),0)+IF(AND(Schulden!J19&lt;Schulden!J22,AV40&gt;0),MAX(0,AV40+AW40-MIN(Schulden!G19,AV40+AW40)),0)+IF(AND(Schulden!J20&lt;Schulden!J22,AZ40&gt;0),MAX(0,AZ40+BA40-MIN(Schulden!G20,AZ40+BA40)),0)+IF(AND(Schulden!J21&lt;Schulden!J22,BD40&gt;0),MAX(0,BD40+BE40-MIN(Schulden!G21,BD40+BE40)),0)+IF(AND(Schulden!J22&lt;Schulden!J22,BH40&gt;0),MAX(0,BH40+BI40-MIN(Schulden!G22,BH40+BI40)),0))),MAX(0,BH40+BI40-MIN(Schulden!G22,BH40+BI40)))+SUMIFS(Sonderzahlungen!$D$8:$D$67,Sonderzahlungen!$G$8:$G$67,$B40,Sonderzahlungen!$E$8:$E$67,"Gezielte Schuld",Sonderzahlungen!$F$8:$F$67,Schulden!B22)))</f>
        <v/>
      </c>
      <c r="BK40" s="24">
        <f>MAX(0,BH40+BI40-BJ40)</f>
        <v/>
      </c>
    </row>
    <row r="41">
      <c r="B41" s="23">
        <f>EDATE(B40,1)</f>
        <v/>
      </c>
      <c r="C41" s="24">
        <f>SUMIFS(Sonderzahlungen!$D$8:$D$67,Sonderzahlungen!$G$8:$G$67,B41)</f>
        <v/>
      </c>
      <c r="D41" s="24">
        <f>G40</f>
        <v/>
      </c>
      <c r="E41" s="24">
        <f>IF(D41&lt;=0,0,D41*Schulden!F8/12)</f>
        <v/>
      </c>
      <c r="F41" s="24">
        <f>IF(D41&lt;=0,0,MIN(D41+E41,MIN(Schulden!G8,D41+E41)+MIN(MAX(0,Strategie!$C$9+SUMIFS(Sonderzahlungen!$D$8:$D$67,Sonderzahlungen!$G$8:$G$67,$B41,Sonderzahlungen!$E$8:$E$67,"Nach Strategie")-(IF(AND(Schulden!J8&lt;Schulden!J8,D41&gt;0),MAX(0,D41+E41-MIN(Schulden!G8,D41+E41)),0)+IF(AND(Schulden!J9&lt;Schulden!J8,H41&gt;0),MAX(0,H41+I41-MIN(Schulden!G9,H41+I41)),0)+IF(AND(Schulden!J10&lt;Schulden!J8,L41&gt;0),MAX(0,L41+M41-MIN(Schulden!G10,L41+M41)),0)+IF(AND(Schulden!J11&lt;Schulden!J8,P41&gt;0),MAX(0,P41+Q41-MIN(Schulden!G11,P41+Q41)),0)+IF(AND(Schulden!J12&lt;Schulden!J8,T41&gt;0),MAX(0,T41+U41-MIN(Schulden!G12,T41+U41)),0)+IF(AND(Schulden!J13&lt;Schulden!J8,X41&gt;0),MAX(0,X41+Y41-MIN(Schulden!G13,X41+Y41)),0)+IF(AND(Schulden!J14&lt;Schulden!J8,AB41&gt;0),MAX(0,AB41+AC41-MIN(Schulden!G14,AB41+AC41)),0)+IF(AND(Schulden!J15&lt;Schulden!J8,AF41&gt;0),MAX(0,AF41+AG41-MIN(Schulden!G15,AF41+AG41)),0)+IF(AND(Schulden!J16&lt;Schulden!J8,AJ41&gt;0),MAX(0,AJ41+AK41-MIN(Schulden!G16,AJ41+AK41)),0)+IF(AND(Schulden!J17&lt;Schulden!J8,AN41&gt;0),MAX(0,AN41+AO41-MIN(Schulden!G17,AN41+AO41)),0)+IF(AND(Schulden!J18&lt;Schulden!J8,AR41&gt;0),MAX(0,AR41+AS41-MIN(Schulden!G18,AR41+AS41)),0)+IF(AND(Schulden!J19&lt;Schulden!J8,AV41&gt;0),MAX(0,AV41+AW41-MIN(Schulden!G19,AV41+AW41)),0)+IF(AND(Schulden!J20&lt;Schulden!J8,AZ41&gt;0),MAX(0,AZ41+BA41-MIN(Schulden!G20,AZ41+BA41)),0)+IF(AND(Schulden!J21&lt;Schulden!J8,BD41&gt;0),MAX(0,BD41+BE41-MIN(Schulden!G21,BD41+BE41)),0)+IF(AND(Schulden!J22&lt;Schulden!J8,BH41&gt;0),MAX(0,BH41+BI41-MIN(Schulden!G22,BH41+BI41)),0))),MAX(0,D41+E41-MIN(Schulden!G8,D41+E41)))+SUMIFS(Sonderzahlungen!$D$8:$D$67,Sonderzahlungen!$G$8:$G$67,$B41,Sonderzahlungen!$E$8:$E$67,"Gezielte Schuld",Sonderzahlungen!$F$8:$F$67,Schulden!B8)))</f>
        <v/>
      </c>
      <c r="G41" s="24">
        <f>MAX(0,D41+E41-F41)</f>
        <v/>
      </c>
      <c r="H41" s="24">
        <f>K40</f>
        <v/>
      </c>
      <c r="I41" s="24">
        <f>IF(H41&lt;=0,0,H41*Schulden!F9/12)</f>
        <v/>
      </c>
      <c r="J41" s="24">
        <f>IF(H41&lt;=0,0,MIN(H41+I41,MIN(Schulden!G9,H41+I41)+MIN(MAX(0,Strategie!$C$9+SUMIFS(Sonderzahlungen!$D$8:$D$67,Sonderzahlungen!$G$8:$G$67,$B41,Sonderzahlungen!$E$8:$E$67,"Nach Strategie")-(IF(AND(Schulden!J8&lt;Schulden!J9,D41&gt;0),MAX(0,D41+E41-MIN(Schulden!G8,D41+E41)),0)+IF(AND(Schulden!J9&lt;Schulden!J9,H41&gt;0),MAX(0,H41+I41-MIN(Schulden!G9,H41+I41)),0)+IF(AND(Schulden!J10&lt;Schulden!J9,L41&gt;0),MAX(0,L41+M41-MIN(Schulden!G10,L41+M41)),0)+IF(AND(Schulden!J11&lt;Schulden!J9,P41&gt;0),MAX(0,P41+Q41-MIN(Schulden!G11,P41+Q41)),0)+IF(AND(Schulden!J12&lt;Schulden!J9,T41&gt;0),MAX(0,T41+U41-MIN(Schulden!G12,T41+U41)),0)+IF(AND(Schulden!J13&lt;Schulden!J9,X41&gt;0),MAX(0,X41+Y41-MIN(Schulden!G13,X41+Y41)),0)+IF(AND(Schulden!J14&lt;Schulden!J9,AB41&gt;0),MAX(0,AB41+AC41-MIN(Schulden!G14,AB41+AC41)),0)+IF(AND(Schulden!J15&lt;Schulden!J9,AF41&gt;0),MAX(0,AF41+AG41-MIN(Schulden!G15,AF41+AG41)),0)+IF(AND(Schulden!J16&lt;Schulden!J9,AJ41&gt;0),MAX(0,AJ41+AK41-MIN(Schulden!G16,AJ41+AK41)),0)+IF(AND(Schulden!J17&lt;Schulden!J9,AN41&gt;0),MAX(0,AN41+AO41-MIN(Schulden!G17,AN41+AO41)),0)+IF(AND(Schulden!J18&lt;Schulden!J9,AR41&gt;0),MAX(0,AR41+AS41-MIN(Schulden!G18,AR41+AS41)),0)+IF(AND(Schulden!J19&lt;Schulden!J9,AV41&gt;0),MAX(0,AV41+AW41-MIN(Schulden!G19,AV41+AW41)),0)+IF(AND(Schulden!J20&lt;Schulden!J9,AZ41&gt;0),MAX(0,AZ41+BA41-MIN(Schulden!G20,AZ41+BA41)),0)+IF(AND(Schulden!J21&lt;Schulden!J9,BD41&gt;0),MAX(0,BD41+BE41-MIN(Schulden!G21,BD41+BE41)),0)+IF(AND(Schulden!J22&lt;Schulden!J9,BH41&gt;0),MAX(0,BH41+BI41-MIN(Schulden!G22,BH41+BI41)),0))),MAX(0,H41+I41-MIN(Schulden!G9,H41+I41)))+SUMIFS(Sonderzahlungen!$D$8:$D$67,Sonderzahlungen!$G$8:$G$67,$B41,Sonderzahlungen!$E$8:$E$67,"Gezielte Schuld",Sonderzahlungen!$F$8:$F$67,Schulden!B9)))</f>
        <v/>
      </c>
      <c r="K41" s="24">
        <f>MAX(0,H41+I41-J41)</f>
        <v/>
      </c>
      <c r="L41" s="24">
        <f>O40</f>
        <v/>
      </c>
      <c r="M41" s="24">
        <f>IF(L41&lt;=0,0,L41*Schulden!F10/12)</f>
        <v/>
      </c>
      <c r="N41" s="24">
        <f>IF(L41&lt;=0,0,MIN(L41+M41,MIN(Schulden!G10,L41+M41)+MIN(MAX(0,Strategie!$C$9+SUMIFS(Sonderzahlungen!$D$8:$D$67,Sonderzahlungen!$G$8:$G$67,$B41,Sonderzahlungen!$E$8:$E$67,"Nach Strategie")-(IF(AND(Schulden!J8&lt;Schulden!J10,D41&gt;0),MAX(0,D41+E41-MIN(Schulden!G8,D41+E41)),0)+IF(AND(Schulden!J9&lt;Schulden!J10,H41&gt;0),MAX(0,H41+I41-MIN(Schulden!G9,H41+I41)),0)+IF(AND(Schulden!J10&lt;Schulden!J10,L41&gt;0),MAX(0,L41+M41-MIN(Schulden!G10,L41+M41)),0)+IF(AND(Schulden!J11&lt;Schulden!J10,P41&gt;0),MAX(0,P41+Q41-MIN(Schulden!G11,P41+Q41)),0)+IF(AND(Schulden!J12&lt;Schulden!J10,T41&gt;0),MAX(0,T41+U41-MIN(Schulden!G12,T41+U41)),0)+IF(AND(Schulden!J13&lt;Schulden!J10,X41&gt;0),MAX(0,X41+Y41-MIN(Schulden!G13,X41+Y41)),0)+IF(AND(Schulden!J14&lt;Schulden!J10,AB41&gt;0),MAX(0,AB41+AC41-MIN(Schulden!G14,AB41+AC41)),0)+IF(AND(Schulden!J15&lt;Schulden!J10,AF41&gt;0),MAX(0,AF41+AG41-MIN(Schulden!G15,AF41+AG41)),0)+IF(AND(Schulden!J16&lt;Schulden!J10,AJ41&gt;0),MAX(0,AJ41+AK41-MIN(Schulden!G16,AJ41+AK41)),0)+IF(AND(Schulden!J17&lt;Schulden!J10,AN41&gt;0),MAX(0,AN41+AO41-MIN(Schulden!G17,AN41+AO41)),0)+IF(AND(Schulden!J18&lt;Schulden!J10,AR41&gt;0),MAX(0,AR41+AS41-MIN(Schulden!G18,AR41+AS41)),0)+IF(AND(Schulden!J19&lt;Schulden!J10,AV41&gt;0),MAX(0,AV41+AW41-MIN(Schulden!G19,AV41+AW41)),0)+IF(AND(Schulden!J20&lt;Schulden!J10,AZ41&gt;0),MAX(0,AZ41+BA41-MIN(Schulden!G20,AZ41+BA41)),0)+IF(AND(Schulden!J21&lt;Schulden!J10,BD41&gt;0),MAX(0,BD41+BE41-MIN(Schulden!G21,BD41+BE41)),0)+IF(AND(Schulden!J22&lt;Schulden!J10,BH41&gt;0),MAX(0,BH41+BI41-MIN(Schulden!G22,BH41+BI41)),0))),MAX(0,L41+M41-MIN(Schulden!G10,L41+M41)))+SUMIFS(Sonderzahlungen!$D$8:$D$67,Sonderzahlungen!$G$8:$G$67,$B41,Sonderzahlungen!$E$8:$E$67,"Gezielte Schuld",Sonderzahlungen!$F$8:$F$67,Schulden!B10)))</f>
        <v/>
      </c>
      <c r="O41" s="24">
        <f>MAX(0,L41+M41-N41)</f>
        <v/>
      </c>
      <c r="P41" s="24">
        <f>S40</f>
        <v/>
      </c>
      <c r="Q41" s="24">
        <f>IF(P41&lt;=0,0,P41*Schulden!F11/12)</f>
        <v/>
      </c>
      <c r="R41" s="24">
        <f>IF(P41&lt;=0,0,MIN(P41+Q41,MIN(Schulden!G11,P41+Q41)+MIN(MAX(0,Strategie!$C$9+SUMIFS(Sonderzahlungen!$D$8:$D$67,Sonderzahlungen!$G$8:$G$67,$B41,Sonderzahlungen!$E$8:$E$67,"Nach Strategie")-(IF(AND(Schulden!J8&lt;Schulden!J11,D41&gt;0),MAX(0,D41+E41-MIN(Schulden!G8,D41+E41)),0)+IF(AND(Schulden!J9&lt;Schulden!J11,H41&gt;0),MAX(0,H41+I41-MIN(Schulden!G9,H41+I41)),0)+IF(AND(Schulden!J10&lt;Schulden!J11,L41&gt;0),MAX(0,L41+M41-MIN(Schulden!G10,L41+M41)),0)+IF(AND(Schulden!J11&lt;Schulden!J11,P41&gt;0),MAX(0,P41+Q41-MIN(Schulden!G11,P41+Q41)),0)+IF(AND(Schulden!J12&lt;Schulden!J11,T41&gt;0),MAX(0,T41+U41-MIN(Schulden!G12,T41+U41)),0)+IF(AND(Schulden!J13&lt;Schulden!J11,X41&gt;0),MAX(0,X41+Y41-MIN(Schulden!G13,X41+Y41)),0)+IF(AND(Schulden!J14&lt;Schulden!J11,AB41&gt;0),MAX(0,AB41+AC41-MIN(Schulden!G14,AB41+AC41)),0)+IF(AND(Schulden!J15&lt;Schulden!J11,AF41&gt;0),MAX(0,AF41+AG41-MIN(Schulden!G15,AF41+AG41)),0)+IF(AND(Schulden!J16&lt;Schulden!J11,AJ41&gt;0),MAX(0,AJ41+AK41-MIN(Schulden!G16,AJ41+AK41)),0)+IF(AND(Schulden!J17&lt;Schulden!J11,AN41&gt;0),MAX(0,AN41+AO41-MIN(Schulden!G17,AN41+AO41)),0)+IF(AND(Schulden!J18&lt;Schulden!J11,AR41&gt;0),MAX(0,AR41+AS41-MIN(Schulden!G18,AR41+AS41)),0)+IF(AND(Schulden!J19&lt;Schulden!J11,AV41&gt;0),MAX(0,AV41+AW41-MIN(Schulden!G19,AV41+AW41)),0)+IF(AND(Schulden!J20&lt;Schulden!J11,AZ41&gt;0),MAX(0,AZ41+BA41-MIN(Schulden!G20,AZ41+BA41)),0)+IF(AND(Schulden!J21&lt;Schulden!J11,BD41&gt;0),MAX(0,BD41+BE41-MIN(Schulden!G21,BD41+BE41)),0)+IF(AND(Schulden!J22&lt;Schulden!J11,BH41&gt;0),MAX(0,BH41+BI41-MIN(Schulden!G22,BH41+BI41)),0))),MAX(0,P41+Q41-MIN(Schulden!G11,P41+Q41)))+SUMIFS(Sonderzahlungen!$D$8:$D$67,Sonderzahlungen!$G$8:$G$67,$B41,Sonderzahlungen!$E$8:$E$67,"Gezielte Schuld",Sonderzahlungen!$F$8:$F$67,Schulden!B11)))</f>
        <v/>
      </c>
      <c r="S41" s="24">
        <f>MAX(0,P41+Q41-R41)</f>
        <v/>
      </c>
      <c r="T41" s="24">
        <f>W40</f>
        <v/>
      </c>
      <c r="U41" s="24">
        <f>IF(T41&lt;=0,0,T41*Schulden!F12/12)</f>
        <v/>
      </c>
      <c r="V41" s="24">
        <f>IF(T41&lt;=0,0,MIN(T41+U41,MIN(Schulden!G12,T41+U41)+MIN(MAX(0,Strategie!$C$9+SUMIFS(Sonderzahlungen!$D$8:$D$67,Sonderzahlungen!$G$8:$G$67,$B41,Sonderzahlungen!$E$8:$E$67,"Nach Strategie")-(IF(AND(Schulden!J8&lt;Schulden!J12,D41&gt;0),MAX(0,D41+E41-MIN(Schulden!G8,D41+E41)),0)+IF(AND(Schulden!J9&lt;Schulden!J12,H41&gt;0),MAX(0,H41+I41-MIN(Schulden!G9,H41+I41)),0)+IF(AND(Schulden!J10&lt;Schulden!J12,L41&gt;0),MAX(0,L41+M41-MIN(Schulden!G10,L41+M41)),0)+IF(AND(Schulden!J11&lt;Schulden!J12,P41&gt;0),MAX(0,P41+Q41-MIN(Schulden!G11,P41+Q41)),0)+IF(AND(Schulden!J12&lt;Schulden!J12,T41&gt;0),MAX(0,T41+U41-MIN(Schulden!G12,T41+U41)),0)+IF(AND(Schulden!J13&lt;Schulden!J12,X41&gt;0),MAX(0,X41+Y41-MIN(Schulden!G13,X41+Y41)),0)+IF(AND(Schulden!J14&lt;Schulden!J12,AB41&gt;0),MAX(0,AB41+AC41-MIN(Schulden!G14,AB41+AC41)),0)+IF(AND(Schulden!J15&lt;Schulden!J12,AF41&gt;0),MAX(0,AF41+AG41-MIN(Schulden!G15,AF41+AG41)),0)+IF(AND(Schulden!J16&lt;Schulden!J12,AJ41&gt;0),MAX(0,AJ41+AK41-MIN(Schulden!G16,AJ41+AK41)),0)+IF(AND(Schulden!J17&lt;Schulden!J12,AN41&gt;0),MAX(0,AN41+AO41-MIN(Schulden!G17,AN41+AO41)),0)+IF(AND(Schulden!J18&lt;Schulden!J12,AR41&gt;0),MAX(0,AR41+AS41-MIN(Schulden!G18,AR41+AS41)),0)+IF(AND(Schulden!J19&lt;Schulden!J12,AV41&gt;0),MAX(0,AV41+AW41-MIN(Schulden!G19,AV41+AW41)),0)+IF(AND(Schulden!J20&lt;Schulden!J12,AZ41&gt;0),MAX(0,AZ41+BA41-MIN(Schulden!G20,AZ41+BA41)),0)+IF(AND(Schulden!J21&lt;Schulden!J12,BD41&gt;0),MAX(0,BD41+BE41-MIN(Schulden!G21,BD41+BE41)),0)+IF(AND(Schulden!J22&lt;Schulden!J12,BH41&gt;0),MAX(0,BH41+BI41-MIN(Schulden!G22,BH41+BI41)),0))),MAX(0,T41+U41-MIN(Schulden!G12,T41+U41)))+SUMIFS(Sonderzahlungen!$D$8:$D$67,Sonderzahlungen!$G$8:$G$67,$B41,Sonderzahlungen!$E$8:$E$67,"Gezielte Schuld",Sonderzahlungen!$F$8:$F$67,Schulden!B12)))</f>
        <v/>
      </c>
      <c r="W41" s="24">
        <f>MAX(0,T41+U41-V41)</f>
        <v/>
      </c>
      <c r="X41" s="24">
        <f>AA40</f>
        <v/>
      </c>
      <c r="Y41" s="24">
        <f>IF(X41&lt;=0,0,X41*Schulden!F13/12)</f>
        <v/>
      </c>
      <c r="Z41" s="24">
        <f>IF(X41&lt;=0,0,MIN(X41+Y41,MIN(Schulden!G13,X41+Y41)+MIN(MAX(0,Strategie!$C$9+SUMIFS(Sonderzahlungen!$D$8:$D$67,Sonderzahlungen!$G$8:$G$67,$B41,Sonderzahlungen!$E$8:$E$67,"Nach Strategie")-(IF(AND(Schulden!J8&lt;Schulden!J13,D41&gt;0),MAX(0,D41+E41-MIN(Schulden!G8,D41+E41)),0)+IF(AND(Schulden!J9&lt;Schulden!J13,H41&gt;0),MAX(0,H41+I41-MIN(Schulden!G9,H41+I41)),0)+IF(AND(Schulden!J10&lt;Schulden!J13,L41&gt;0),MAX(0,L41+M41-MIN(Schulden!G10,L41+M41)),0)+IF(AND(Schulden!J11&lt;Schulden!J13,P41&gt;0),MAX(0,P41+Q41-MIN(Schulden!G11,P41+Q41)),0)+IF(AND(Schulden!J12&lt;Schulden!J13,T41&gt;0),MAX(0,T41+U41-MIN(Schulden!G12,T41+U41)),0)+IF(AND(Schulden!J13&lt;Schulden!J13,X41&gt;0),MAX(0,X41+Y41-MIN(Schulden!G13,X41+Y41)),0)+IF(AND(Schulden!J14&lt;Schulden!J13,AB41&gt;0),MAX(0,AB41+AC41-MIN(Schulden!G14,AB41+AC41)),0)+IF(AND(Schulden!J15&lt;Schulden!J13,AF41&gt;0),MAX(0,AF41+AG41-MIN(Schulden!G15,AF41+AG41)),0)+IF(AND(Schulden!J16&lt;Schulden!J13,AJ41&gt;0),MAX(0,AJ41+AK41-MIN(Schulden!G16,AJ41+AK41)),0)+IF(AND(Schulden!J17&lt;Schulden!J13,AN41&gt;0),MAX(0,AN41+AO41-MIN(Schulden!G17,AN41+AO41)),0)+IF(AND(Schulden!J18&lt;Schulden!J13,AR41&gt;0),MAX(0,AR41+AS41-MIN(Schulden!G18,AR41+AS41)),0)+IF(AND(Schulden!J19&lt;Schulden!J13,AV41&gt;0),MAX(0,AV41+AW41-MIN(Schulden!G19,AV41+AW41)),0)+IF(AND(Schulden!J20&lt;Schulden!J13,AZ41&gt;0),MAX(0,AZ41+BA41-MIN(Schulden!G20,AZ41+BA41)),0)+IF(AND(Schulden!J21&lt;Schulden!J13,BD41&gt;0),MAX(0,BD41+BE41-MIN(Schulden!G21,BD41+BE41)),0)+IF(AND(Schulden!J22&lt;Schulden!J13,BH41&gt;0),MAX(0,BH41+BI41-MIN(Schulden!G22,BH41+BI41)),0))),MAX(0,X41+Y41-MIN(Schulden!G13,X41+Y41)))+SUMIFS(Sonderzahlungen!$D$8:$D$67,Sonderzahlungen!$G$8:$G$67,$B41,Sonderzahlungen!$E$8:$E$67,"Gezielte Schuld",Sonderzahlungen!$F$8:$F$67,Schulden!B13)))</f>
        <v/>
      </c>
      <c r="AA41" s="24">
        <f>MAX(0,X41+Y41-Z41)</f>
        <v/>
      </c>
      <c r="AB41" s="24">
        <f>AE40</f>
        <v/>
      </c>
      <c r="AC41" s="24">
        <f>IF(AB41&lt;=0,0,AB41*Schulden!F14/12)</f>
        <v/>
      </c>
      <c r="AD41" s="24">
        <f>IF(AB41&lt;=0,0,MIN(AB41+AC41,MIN(Schulden!G14,AB41+AC41)+MIN(MAX(0,Strategie!$C$9+SUMIFS(Sonderzahlungen!$D$8:$D$67,Sonderzahlungen!$G$8:$G$67,$B41,Sonderzahlungen!$E$8:$E$67,"Nach Strategie")-(IF(AND(Schulden!J8&lt;Schulden!J14,D41&gt;0),MAX(0,D41+E41-MIN(Schulden!G8,D41+E41)),0)+IF(AND(Schulden!J9&lt;Schulden!J14,H41&gt;0),MAX(0,H41+I41-MIN(Schulden!G9,H41+I41)),0)+IF(AND(Schulden!J10&lt;Schulden!J14,L41&gt;0),MAX(0,L41+M41-MIN(Schulden!G10,L41+M41)),0)+IF(AND(Schulden!J11&lt;Schulden!J14,P41&gt;0),MAX(0,P41+Q41-MIN(Schulden!G11,P41+Q41)),0)+IF(AND(Schulden!J12&lt;Schulden!J14,T41&gt;0),MAX(0,T41+U41-MIN(Schulden!G12,T41+U41)),0)+IF(AND(Schulden!J13&lt;Schulden!J14,X41&gt;0),MAX(0,X41+Y41-MIN(Schulden!G13,X41+Y41)),0)+IF(AND(Schulden!J14&lt;Schulden!J14,AB41&gt;0),MAX(0,AB41+AC41-MIN(Schulden!G14,AB41+AC41)),0)+IF(AND(Schulden!J15&lt;Schulden!J14,AF41&gt;0),MAX(0,AF41+AG41-MIN(Schulden!G15,AF41+AG41)),0)+IF(AND(Schulden!J16&lt;Schulden!J14,AJ41&gt;0),MAX(0,AJ41+AK41-MIN(Schulden!G16,AJ41+AK41)),0)+IF(AND(Schulden!J17&lt;Schulden!J14,AN41&gt;0),MAX(0,AN41+AO41-MIN(Schulden!G17,AN41+AO41)),0)+IF(AND(Schulden!J18&lt;Schulden!J14,AR41&gt;0),MAX(0,AR41+AS41-MIN(Schulden!G18,AR41+AS41)),0)+IF(AND(Schulden!J19&lt;Schulden!J14,AV41&gt;0),MAX(0,AV41+AW41-MIN(Schulden!G19,AV41+AW41)),0)+IF(AND(Schulden!J20&lt;Schulden!J14,AZ41&gt;0),MAX(0,AZ41+BA41-MIN(Schulden!G20,AZ41+BA41)),0)+IF(AND(Schulden!J21&lt;Schulden!J14,BD41&gt;0),MAX(0,BD41+BE41-MIN(Schulden!G21,BD41+BE41)),0)+IF(AND(Schulden!J22&lt;Schulden!J14,BH41&gt;0),MAX(0,BH41+BI41-MIN(Schulden!G22,BH41+BI41)),0))),MAX(0,AB41+AC41-MIN(Schulden!G14,AB41+AC41)))+SUMIFS(Sonderzahlungen!$D$8:$D$67,Sonderzahlungen!$G$8:$G$67,$B41,Sonderzahlungen!$E$8:$E$67,"Gezielte Schuld",Sonderzahlungen!$F$8:$F$67,Schulden!B14)))</f>
        <v/>
      </c>
      <c r="AE41" s="24">
        <f>MAX(0,AB41+AC41-AD41)</f>
        <v/>
      </c>
      <c r="AF41" s="24">
        <f>AI40</f>
        <v/>
      </c>
      <c r="AG41" s="24">
        <f>IF(AF41&lt;=0,0,AF41*Schulden!F15/12)</f>
        <v/>
      </c>
      <c r="AH41" s="24">
        <f>IF(AF41&lt;=0,0,MIN(AF41+AG41,MIN(Schulden!G15,AF41+AG41)+MIN(MAX(0,Strategie!$C$9+SUMIFS(Sonderzahlungen!$D$8:$D$67,Sonderzahlungen!$G$8:$G$67,$B41,Sonderzahlungen!$E$8:$E$67,"Nach Strategie")-(IF(AND(Schulden!J8&lt;Schulden!J15,D41&gt;0),MAX(0,D41+E41-MIN(Schulden!G8,D41+E41)),0)+IF(AND(Schulden!J9&lt;Schulden!J15,H41&gt;0),MAX(0,H41+I41-MIN(Schulden!G9,H41+I41)),0)+IF(AND(Schulden!J10&lt;Schulden!J15,L41&gt;0),MAX(0,L41+M41-MIN(Schulden!G10,L41+M41)),0)+IF(AND(Schulden!J11&lt;Schulden!J15,P41&gt;0),MAX(0,P41+Q41-MIN(Schulden!G11,P41+Q41)),0)+IF(AND(Schulden!J12&lt;Schulden!J15,T41&gt;0),MAX(0,T41+U41-MIN(Schulden!G12,T41+U41)),0)+IF(AND(Schulden!J13&lt;Schulden!J15,X41&gt;0),MAX(0,X41+Y41-MIN(Schulden!G13,X41+Y41)),0)+IF(AND(Schulden!J14&lt;Schulden!J15,AB41&gt;0),MAX(0,AB41+AC41-MIN(Schulden!G14,AB41+AC41)),0)+IF(AND(Schulden!J15&lt;Schulden!J15,AF41&gt;0),MAX(0,AF41+AG41-MIN(Schulden!G15,AF41+AG41)),0)+IF(AND(Schulden!J16&lt;Schulden!J15,AJ41&gt;0),MAX(0,AJ41+AK41-MIN(Schulden!G16,AJ41+AK41)),0)+IF(AND(Schulden!J17&lt;Schulden!J15,AN41&gt;0),MAX(0,AN41+AO41-MIN(Schulden!G17,AN41+AO41)),0)+IF(AND(Schulden!J18&lt;Schulden!J15,AR41&gt;0),MAX(0,AR41+AS41-MIN(Schulden!G18,AR41+AS41)),0)+IF(AND(Schulden!J19&lt;Schulden!J15,AV41&gt;0),MAX(0,AV41+AW41-MIN(Schulden!G19,AV41+AW41)),0)+IF(AND(Schulden!J20&lt;Schulden!J15,AZ41&gt;0),MAX(0,AZ41+BA41-MIN(Schulden!G20,AZ41+BA41)),0)+IF(AND(Schulden!J21&lt;Schulden!J15,BD41&gt;0),MAX(0,BD41+BE41-MIN(Schulden!G21,BD41+BE41)),0)+IF(AND(Schulden!J22&lt;Schulden!J15,BH41&gt;0),MAX(0,BH41+BI41-MIN(Schulden!G22,BH41+BI41)),0))),MAX(0,AF41+AG41-MIN(Schulden!G15,AF41+AG41)))+SUMIFS(Sonderzahlungen!$D$8:$D$67,Sonderzahlungen!$G$8:$G$67,$B41,Sonderzahlungen!$E$8:$E$67,"Gezielte Schuld",Sonderzahlungen!$F$8:$F$67,Schulden!B15)))</f>
        <v/>
      </c>
      <c r="AI41" s="24">
        <f>MAX(0,AF41+AG41-AH41)</f>
        <v/>
      </c>
      <c r="AJ41" s="24">
        <f>AM40</f>
        <v/>
      </c>
      <c r="AK41" s="24">
        <f>IF(AJ41&lt;=0,0,AJ41*Schulden!F16/12)</f>
        <v/>
      </c>
      <c r="AL41" s="24">
        <f>IF(AJ41&lt;=0,0,MIN(AJ41+AK41,MIN(Schulden!G16,AJ41+AK41)+MIN(MAX(0,Strategie!$C$9+SUMIFS(Sonderzahlungen!$D$8:$D$67,Sonderzahlungen!$G$8:$G$67,$B41,Sonderzahlungen!$E$8:$E$67,"Nach Strategie")-(IF(AND(Schulden!J8&lt;Schulden!J16,D41&gt;0),MAX(0,D41+E41-MIN(Schulden!G8,D41+E41)),0)+IF(AND(Schulden!J9&lt;Schulden!J16,H41&gt;0),MAX(0,H41+I41-MIN(Schulden!G9,H41+I41)),0)+IF(AND(Schulden!J10&lt;Schulden!J16,L41&gt;0),MAX(0,L41+M41-MIN(Schulden!G10,L41+M41)),0)+IF(AND(Schulden!J11&lt;Schulden!J16,P41&gt;0),MAX(0,P41+Q41-MIN(Schulden!G11,P41+Q41)),0)+IF(AND(Schulden!J12&lt;Schulden!J16,T41&gt;0),MAX(0,T41+U41-MIN(Schulden!G12,T41+U41)),0)+IF(AND(Schulden!J13&lt;Schulden!J16,X41&gt;0),MAX(0,X41+Y41-MIN(Schulden!G13,X41+Y41)),0)+IF(AND(Schulden!J14&lt;Schulden!J16,AB41&gt;0),MAX(0,AB41+AC41-MIN(Schulden!G14,AB41+AC41)),0)+IF(AND(Schulden!J15&lt;Schulden!J16,AF41&gt;0),MAX(0,AF41+AG41-MIN(Schulden!G15,AF41+AG41)),0)+IF(AND(Schulden!J16&lt;Schulden!J16,AJ41&gt;0),MAX(0,AJ41+AK41-MIN(Schulden!G16,AJ41+AK41)),0)+IF(AND(Schulden!J17&lt;Schulden!J16,AN41&gt;0),MAX(0,AN41+AO41-MIN(Schulden!G17,AN41+AO41)),0)+IF(AND(Schulden!J18&lt;Schulden!J16,AR41&gt;0),MAX(0,AR41+AS41-MIN(Schulden!G18,AR41+AS41)),0)+IF(AND(Schulden!J19&lt;Schulden!J16,AV41&gt;0),MAX(0,AV41+AW41-MIN(Schulden!G19,AV41+AW41)),0)+IF(AND(Schulden!J20&lt;Schulden!J16,AZ41&gt;0),MAX(0,AZ41+BA41-MIN(Schulden!G20,AZ41+BA41)),0)+IF(AND(Schulden!J21&lt;Schulden!J16,BD41&gt;0),MAX(0,BD41+BE41-MIN(Schulden!G21,BD41+BE41)),0)+IF(AND(Schulden!J22&lt;Schulden!J16,BH41&gt;0),MAX(0,BH41+BI41-MIN(Schulden!G22,BH41+BI41)),0))),MAX(0,AJ41+AK41-MIN(Schulden!G16,AJ41+AK41)))+SUMIFS(Sonderzahlungen!$D$8:$D$67,Sonderzahlungen!$G$8:$G$67,$B41,Sonderzahlungen!$E$8:$E$67,"Gezielte Schuld",Sonderzahlungen!$F$8:$F$67,Schulden!B16)))</f>
        <v/>
      </c>
      <c r="AM41" s="24">
        <f>MAX(0,AJ41+AK41-AL41)</f>
        <v/>
      </c>
      <c r="AN41" s="24">
        <f>AQ40</f>
        <v/>
      </c>
      <c r="AO41" s="24">
        <f>IF(AN41&lt;=0,0,AN41*Schulden!F17/12)</f>
        <v/>
      </c>
      <c r="AP41" s="24">
        <f>IF(AN41&lt;=0,0,MIN(AN41+AO41,MIN(Schulden!G17,AN41+AO41)+MIN(MAX(0,Strategie!$C$9+SUMIFS(Sonderzahlungen!$D$8:$D$67,Sonderzahlungen!$G$8:$G$67,$B41,Sonderzahlungen!$E$8:$E$67,"Nach Strategie")-(IF(AND(Schulden!J8&lt;Schulden!J17,D41&gt;0),MAX(0,D41+E41-MIN(Schulden!G8,D41+E41)),0)+IF(AND(Schulden!J9&lt;Schulden!J17,H41&gt;0),MAX(0,H41+I41-MIN(Schulden!G9,H41+I41)),0)+IF(AND(Schulden!J10&lt;Schulden!J17,L41&gt;0),MAX(0,L41+M41-MIN(Schulden!G10,L41+M41)),0)+IF(AND(Schulden!J11&lt;Schulden!J17,P41&gt;0),MAX(0,P41+Q41-MIN(Schulden!G11,P41+Q41)),0)+IF(AND(Schulden!J12&lt;Schulden!J17,T41&gt;0),MAX(0,T41+U41-MIN(Schulden!G12,T41+U41)),0)+IF(AND(Schulden!J13&lt;Schulden!J17,X41&gt;0),MAX(0,X41+Y41-MIN(Schulden!G13,X41+Y41)),0)+IF(AND(Schulden!J14&lt;Schulden!J17,AB41&gt;0),MAX(0,AB41+AC41-MIN(Schulden!G14,AB41+AC41)),0)+IF(AND(Schulden!J15&lt;Schulden!J17,AF41&gt;0),MAX(0,AF41+AG41-MIN(Schulden!G15,AF41+AG41)),0)+IF(AND(Schulden!J16&lt;Schulden!J17,AJ41&gt;0),MAX(0,AJ41+AK41-MIN(Schulden!G16,AJ41+AK41)),0)+IF(AND(Schulden!J17&lt;Schulden!J17,AN41&gt;0),MAX(0,AN41+AO41-MIN(Schulden!G17,AN41+AO41)),0)+IF(AND(Schulden!J18&lt;Schulden!J17,AR41&gt;0),MAX(0,AR41+AS41-MIN(Schulden!G18,AR41+AS41)),0)+IF(AND(Schulden!J19&lt;Schulden!J17,AV41&gt;0),MAX(0,AV41+AW41-MIN(Schulden!G19,AV41+AW41)),0)+IF(AND(Schulden!J20&lt;Schulden!J17,AZ41&gt;0),MAX(0,AZ41+BA41-MIN(Schulden!G20,AZ41+BA41)),0)+IF(AND(Schulden!J21&lt;Schulden!J17,BD41&gt;0),MAX(0,BD41+BE41-MIN(Schulden!G21,BD41+BE41)),0)+IF(AND(Schulden!J22&lt;Schulden!J17,BH41&gt;0),MAX(0,BH41+BI41-MIN(Schulden!G22,BH41+BI41)),0))),MAX(0,AN41+AO41-MIN(Schulden!G17,AN41+AO41)))+SUMIFS(Sonderzahlungen!$D$8:$D$67,Sonderzahlungen!$G$8:$G$67,$B41,Sonderzahlungen!$E$8:$E$67,"Gezielte Schuld",Sonderzahlungen!$F$8:$F$67,Schulden!B17)))</f>
        <v/>
      </c>
      <c r="AQ41" s="24">
        <f>MAX(0,AN41+AO41-AP41)</f>
        <v/>
      </c>
      <c r="AR41" s="24">
        <f>AU40</f>
        <v/>
      </c>
      <c r="AS41" s="24">
        <f>IF(AR41&lt;=0,0,AR41*Schulden!F18/12)</f>
        <v/>
      </c>
      <c r="AT41" s="24">
        <f>IF(AR41&lt;=0,0,MIN(AR41+AS41,MIN(Schulden!G18,AR41+AS41)+MIN(MAX(0,Strategie!$C$9+SUMIFS(Sonderzahlungen!$D$8:$D$67,Sonderzahlungen!$G$8:$G$67,$B41,Sonderzahlungen!$E$8:$E$67,"Nach Strategie")-(IF(AND(Schulden!J8&lt;Schulden!J18,D41&gt;0),MAX(0,D41+E41-MIN(Schulden!G8,D41+E41)),0)+IF(AND(Schulden!J9&lt;Schulden!J18,H41&gt;0),MAX(0,H41+I41-MIN(Schulden!G9,H41+I41)),0)+IF(AND(Schulden!J10&lt;Schulden!J18,L41&gt;0),MAX(0,L41+M41-MIN(Schulden!G10,L41+M41)),0)+IF(AND(Schulden!J11&lt;Schulden!J18,P41&gt;0),MAX(0,P41+Q41-MIN(Schulden!G11,P41+Q41)),0)+IF(AND(Schulden!J12&lt;Schulden!J18,T41&gt;0),MAX(0,T41+U41-MIN(Schulden!G12,T41+U41)),0)+IF(AND(Schulden!J13&lt;Schulden!J18,X41&gt;0),MAX(0,X41+Y41-MIN(Schulden!G13,X41+Y41)),0)+IF(AND(Schulden!J14&lt;Schulden!J18,AB41&gt;0),MAX(0,AB41+AC41-MIN(Schulden!G14,AB41+AC41)),0)+IF(AND(Schulden!J15&lt;Schulden!J18,AF41&gt;0),MAX(0,AF41+AG41-MIN(Schulden!G15,AF41+AG41)),0)+IF(AND(Schulden!J16&lt;Schulden!J18,AJ41&gt;0),MAX(0,AJ41+AK41-MIN(Schulden!G16,AJ41+AK41)),0)+IF(AND(Schulden!J17&lt;Schulden!J18,AN41&gt;0),MAX(0,AN41+AO41-MIN(Schulden!G17,AN41+AO41)),0)+IF(AND(Schulden!J18&lt;Schulden!J18,AR41&gt;0),MAX(0,AR41+AS41-MIN(Schulden!G18,AR41+AS41)),0)+IF(AND(Schulden!J19&lt;Schulden!J18,AV41&gt;0),MAX(0,AV41+AW41-MIN(Schulden!G19,AV41+AW41)),0)+IF(AND(Schulden!J20&lt;Schulden!J18,AZ41&gt;0),MAX(0,AZ41+BA41-MIN(Schulden!G20,AZ41+BA41)),0)+IF(AND(Schulden!J21&lt;Schulden!J18,BD41&gt;0),MAX(0,BD41+BE41-MIN(Schulden!G21,BD41+BE41)),0)+IF(AND(Schulden!J22&lt;Schulden!J18,BH41&gt;0),MAX(0,BH41+BI41-MIN(Schulden!G22,BH41+BI41)),0))),MAX(0,AR41+AS41-MIN(Schulden!G18,AR41+AS41)))+SUMIFS(Sonderzahlungen!$D$8:$D$67,Sonderzahlungen!$G$8:$G$67,$B41,Sonderzahlungen!$E$8:$E$67,"Gezielte Schuld",Sonderzahlungen!$F$8:$F$67,Schulden!B18)))</f>
        <v/>
      </c>
      <c r="AU41" s="24">
        <f>MAX(0,AR41+AS41-AT41)</f>
        <v/>
      </c>
      <c r="AV41" s="24">
        <f>AY40</f>
        <v/>
      </c>
      <c r="AW41" s="24">
        <f>IF(AV41&lt;=0,0,AV41*Schulden!F19/12)</f>
        <v/>
      </c>
      <c r="AX41" s="24">
        <f>IF(AV41&lt;=0,0,MIN(AV41+AW41,MIN(Schulden!G19,AV41+AW41)+MIN(MAX(0,Strategie!$C$9+SUMIFS(Sonderzahlungen!$D$8:$D$67,Sonderzahlungen!$G$8:$G$67,$B41,Sonderzahlungen!$E$8:$E$67,"Nach Strategie")-(IF(AND(Schulden!J8&lt;Schulden!J19,D41&gt;0),MAX(0,D41+E41-MIN(Schulden!G8,D41+E41)),0)+IF(AND(Schulden!J9&lt;Schulden!J19,H41&gt;0),MAX(0,H41+I41-MIN(Schulden!G9,H41+I41)),0)+IF(AND(Schulden!J10&lt;Schulden!J19,L41&gt;0),MAX(0,L41+M41-MIN(Schulden!G10,L41+M41)),0)+IF(AND(Schulden!J11&lt;Schulden!J19,P41&gt;0),MAX(0,P41+Q41-MIN(Schulden!G11,P41+Q41)),0)+IF(AND(Schulden!J12&lt;Schulden!J19,T41&gt;0),MAX(0,T41+U41-MIN(Schulden!G12,T41+U41)),0)+IF(AND(Schulden!J13&lt;Schulden!J19,X41&gt;0),MAX(0,X41+Y41-MIN(Schulden!G13,X41+Y41)),0)+IF(AND(Schulden!J14&lt;Schulden!J19,AB41&gt;0),MAX(0,AB41+AC41-MIN(Schulden!G14,AB41+AC41)),0)+IF(AND(Schulden!J15&lt;Schulden!J19,AF41&gt;0),MAX(0,AF41+AG41-MIN(Schulden!G15,AF41+AG41)),0)+IF(AND(Schulden!J16&lt;Schulden!J19,AJ41&gt;0),MAX(0,AJ41+AK41-MIN(Schulden!G16,AJ41+AK41)),0)+IF(AND(Schulden!J17&lt;Schulden!J19,AN41&gt;0),MAX(0,AN41+AO41-MIN(Schulden!G17,AN41+AO41)),0)+IF(AND(Schulden!J18&lt;Schulden!J19,AR41&gt;0),MAX(0,AR41+AS41-MIN(Schulden!G18,AR41+AS41)),0)+IF(AND(Schulden!J19&lt;Schulden!J19,AV41&gt;0),MAX(0,AV41+AW41-MIN(Schulden!G19,AV41+AW41)),0)+IF(AND(Schulden!J20&lt;Schulden!J19,AZ41&gt;0),MAX(0,AZ41+BA41-MIN(Schulden!G20,AZ41+BA41)),0)+IF(AND(Schulden!J21&lt;Schulden!J19,BD41&gt;0),MAX(0,BD41+BE41-MIN(Schulden!G21,BD41+BE41)),0)+IF(AND(Schulden!J22&lt;Schulden!J19,BH41&gt;0),MAX(0,BH41+BI41-MIN(Schulden!G22,BH41+BI41)),0))),MAX(0,AV41+AW41-MIN(Schulden!G19,AV41+AW41)))+SUMIFS(Sonderzahlungen!$D$8:$D$67,Sonderzahlungen!$G$8:$G$67,$B41,Sonderzahlungen!$E$8:$E$67,"Gezielte Schuld",Sonderzahlungen!$F$8:$F$67,Schulden!B19)))</f>
        <v/>
      </c>
      <c r="AY41" s="24">
        <f>MAX(0,AV41+AW41-AX41)</f>
        <v/>
      </c>
      <c r="AZ41" s="24">
        <f>BC40</f>
        <v/>
      </c>
      <c r="BA41" s="24">
        <f>IF(AZ41&lt;=0,0,AZ41*Schulden!F20/12)</f>
        <v/>
      </c>
      <c r="BB41" s="24">
        <f>IF(AZ41&lt;=0,0,MIN(AZ41+BA41,MIN(Schulden!G20,AZ41+BA41)+MIN(MAX(0,Strategie!$C$9+SUMIFS(Sonderzahlungen!$D$8:$D$67,Sonderzahlungen!$G$8:$G$67,$B41,Sonderzahlungen!$E$8:$E$67,"Nach Strategie")-(IF(AND(Schulden!J8&lt;Schulden!J20,D41&gt;0),MAX(0,D41+E41-MIN(Schulden!G8,D41+E41)),0)+IF(AND(Schulden!J9&lt;Schulden!J20,H41&gt;0),MAX(0,H41+I41-MIN(Schulden!G9,H41+I41)),0)+IF(AND(Schulden!J10&lt;Schulden!J20,L41&gt;0),MAX(0,L41+M41-MIN(Schulden!G10,L41+M41)),0)+IF(AND(Schulden!J11&lt;Schulden!J20,P41&gt;0),MAX(0,P41+Q41-MIN(Schulden!G11,P41+Q41)),0)+IF(AND(Schulden!J12&lt;Schulden!J20,T41&gt;0),MAX(0,T41+U41-MIN(Schulden!G12,T41+U41)),0)+IF(AND(Schulden!J13&lt;Schulden!J20,X41&gt;0),MAX(0,X41+Y41-MIN(Schulden!G13,X41+Y41)),0)+IF(AND(Schulden!J14&lt;Schulden!J20,AB41&gt;0),MAX(0,AB41+AC41-MIN(Schulden!G14,AB41+AC41)),0)+IF(AND(Schulden!J15&lt;Schulden!J20,AF41&gt;0),MAX(0,AF41+AG41-MIN(Schulden!G15,AF41+AG41)),0)+IF(AND(Schulden!J16&lt;Schulden!J20,AJ41&gt;0),MAX(0,AJ41+AK41-MIN(Schulden!G16,AJ41+AK41)),0)+IF(AND(Schulden!J17&lt;Schulden!J20,AN41&gt;0),MAX(0,AN41+AO41-MIN(Schulden!G17,AN41+AO41)),0)+IF(AND(Schulden!J18&lt;Schulden!J20,AR41&gt;0),MAX(0,AR41+AS41-MIN(Schulden!G18,AR41+AS41)),0)+IF(AND(Schulden!J19&lt;Schulden!J20,AV41&gt;0),MAX(0,AV41+AW41-MIN(Schulden!G19,AV41+AW41)),0)+IF(AND(Schulden!J20&lt;Schulden!J20,AZ41&gt;0),MAX(0,AZ41+BA41-MIN(Schulden!G20,AZ41+BA41)),0)+IF(AND(Schulden!J21&lt;Schulden!J20,BD41&gt;0),MAX(0,BD41+BE41-MIN(Schulden!G21,BD41+BE41)),0)+IF(AND(Schulden!J22&lt;Schulden!J20,BH41&gt;0),MAX(0,BH41+BI41-MIN(Schulden!G22,BH41+BI41)),0))),MAX(0,AZ41+BA41-MIN(Schulden!G20,AZ41+BA41)))+SUMIFS(Sonderzahlungen!$D$8:$D$67,Sonderzahlungen!$G$8:$G$67,$B41,Sonderzahlungen!$E$8:$E$67,"Gezielte Schuld",Sonderzahlungen!$F$8:$F$67,Schulden!B20)))</f>
        <v/>
      </c>
      <c r="BC41" s="24">
        <f>MAX(0,AZ41+BA41-BB41)</f>
        <v/>
      </c>
      <c r="BD41" s="24">
        <f>BG40</f>
        <v/>
      </c>
      <c r="BE41" s="24">
        <f>IF(BD41&lt;=0,0,BD41*Schulden!F21/12)</f>
        <v/>
      </c>
      <c r="BF41" s="24">
        <f>IF(BD41&lt;=0,0,MIN(BD41+BE41,MIN(Schulden!G21,BD41+BE41)+MIN(MAX(0,Strategie!$C$9+SUMIFS(Sonderzahlungen!$D$8:$D$67,Sonderzahlungen!$G$8:$G$67,$B41,Sonderzahlungen!$E$8:$E$67,"Nach Strategie")-(IF(AND(Schulden!J8&lt;Schulden!J21,D41&gt;0),MAX(0,D41+E41-MIN(Schulden!G8,D41+E41)),0)+IF(AND(Schulden!J9&lt;Schulden!J21,H41&gt;0),MAX(0,H41+I41-MIN(Schulden!G9,H41+I41)),0)+IF(AND(Schulden!J10&lt;Schulden!J21,L41&gt;0),MAX(0,L41+M41-MIN(Schulden!G10,L41+M41)),0)+IF(AND(Schulden!J11&lt;Schulden!J21,P41&gt;0),MAX(0,P41+Q41-MIN(Schulden!G11,P41+Q41)),0)+IF(AND(Schulden!J12&lt;Schulden!J21,T41&gt;0),MAX(0,T41+U41-MIN(Schulden!G12,T41+U41)),0)+IF(AND(Schulden!J13&lt;Schulden!J21,X41&gt;0),MAX(0,X41+Y41-MIN(Schulden!G13,X41+Y41)),0)+IF(AND(Schulden!J14&lt;Schulden!J21,AB41&gt;0),MAX(0,AB41+AC41-MIN(Schulden!G14,AB41+AC41)),0)+IF(AND(Schulden!J15&lt;Schulden!J21,AF41&gt;0),MAX(0,AF41+AG41-MIN(Schulden!G15,AF41+AG41)),0)+IF(AND(Schulden!J16&lt;Schulden!J21,AJ41&gt;0),MAX(0,AJ41+AK41-MIN(Schulden!G16,AJ41+AK41)),0)+IF(AND(Schulden!J17&lt;Schulden!J21,AN41&gt;0),MAX(0,AN41+AO41-MIN(Schulden!G17,AN41+AO41)),0)+IF(AND(Schulden!J18&lt;Schulden!J21,AR41&gt;0),MAX(0,AR41+AS41-MIN(Schulden!G18,AR41+AS41)),0)+IF(AND(Schulden!J19&lt;Schulden!J21,AV41&gt;0),MAX(0,AV41+AW41-MIN(Schulden!G19,AV41+AW41)),0)+IF(AND(Schulden!J20&lt;Schulden!J21,AZ41&gt;0),MAX(0,AZ41+BA41-MIN(Schulden!G20,AZ41+BA41)),0)+IF(AND(Schulden!J21&lt;Schulden!J21,BD41&gt;0),MAX(0,BD41+BE41-MIN(Schulden!G21,BD41+BE41)),0)+IF(AND(Schulden!J22&lt;Schulden!J21,BH41&gt;0),MAX(0,BH41+BI41-MIN(Schulden!G22,BH41+BI41)),0))),MAX(0,BD41+BE41-MIN(Schulden!G21,BD41+BE41)))+SUMIFS(Sonderzahlungen!$D$8:$D$67,Sonderzahlungen!$G$8:$G$67,$B41,Sonderzahlungen!$E$8:$E$67,"Gezielte Schuld",Sonderzahlungen!$F$8:$F$67,Schulden!B21)))</f>
        <v/>
      </c>
      <c r="BG41" s="24">
        <f>MAX(0,BD41+BE41-BF41)</f>
        <v/>
      </c>
      <c r="BH41" s="24">
        <f>BK40</f>
        <v/>
      </c>
      <c r="BI41" s="24">
        <f>IF(BH41&lt;=0,0,BH41*Schulden!F22/12)</f>
        <v/>
      </c>
      <c r="BJ41" s="24">
        <f>IF(BH41&lt;=0,0,MIN(BH41+BI41,MIN(Schulden!G22,BH41+BI41)+MIN(MAX(0,Strategie!$C$9+SUMIFS(Sonderzahlungen!$D$8:$D$67,Sonderzahlungen!$G$8:$G$67,$B41,Sonderzahlungen!$E$8:$E$67,"Nach Strategie")-(IF(AND(Schulden!J8&lt;Schulden!J22,D41&gt;0),MAX(0,D41+E41-MIN(Schulden!G8,D41+E41)),0)+IF(AND(Schulden!J9&lt;Schulden!J22,H41&gt;0),MAX(0,H41+I41-MIN(Schulden!G9,H41+I41)),0)+IF(AND(Schulden!J10&lt;Schulden!J22,L41&gt;0),MAX(0,L41+M41-MIN(Schulden!G10,L41+M41)),0)+IF(AND(Schulden!J11&lt;Schulden!J22,P41&gt;0),MAX(0,P41+Q41-MIN(Schulden!G11,P41+Q41)),0)+IF(AND(Schulden!J12&lt;Schulden!J22,T41&gt;0),MAX(0,T41+U41-MIN(Schulden!G12,T41+U41)),0)+IF(AND(Schulden!J13&lt;Schulden!J22,X41&gt;0),MAX(0,X41+Y41-MIN(Schulden!G13,X41+Y41)),0)+IF(AND(Schulden!J14&lt;Schulden!J22,AB41&gt;0),MAX(0,AB41+AC41-MIN(Schulden!G14,AB41+AC41)),0)+IF(AND(Schulden!J15&lt;Schulden!J22,AF41&gt;0),MAX(0,AF41+AG41-MIN(Schulden!G15,AF41+AG41)),0)+IF(AND(Schulden!J16&lt;Schulden!J22,AJ41&gt;0),MAX(0,AJ41+AK41-MIN(Schulden!G16,AJ41+AK41)),0)+IF(AND(Schulden!J17&lt;Schulden!J22,AN41&gt;0),MAX(0,AN41+AO41-MIN(Schulden!G17,AN41+AO41)),0)+IF(AND(Schulden!J18&lt;Schulden!J22,AR41&gt;0),MAX(0,AR41+AS41-MIN(Schulden!G18,AR41+AS41)),0)+IF(AND(Schulden!J19&lt;Schulden!J22,AV41&gt;0),MAX(0,AV41+AW41-MIN(Schulden!G19,AV41+AW41)),0)+IF(AND(Schulden!J20&lt;Schulden!J22,AZ41&gt;0),MAX(0,AZ41+BA41-MIN(Schulden!G20,AZ41+BA41)),0)+IF(AND(Schulden!J21&lt;Schulden!J22,BD41&gt;0),MAX(0,BD41+BE41-MIN(Schulden!G21,BD41+BE41)),0)+IF(AND(Schulden!J22&lt;Schulden!J22,BH41&gt;0),MAX(0,BH41+BI41-MIN(Schulden!G22,BH41+BI41)),0))),MAX(0,BH41+BI41-MIN(Schulden!G22,BH41+BI41)))+SUMIFS(Sonderzahlungen!$D$8:$D$67,Sonderzahlungen!$G$8:$G$67,$B41,Sonderzahlungen!$E$8:$E$67,"Gezielte Schuld",Sonderzahlungen!$F$8:$F$67,Schulden!B22)))</f>
        <v/>
      </c>
      <c r="BK41" s="24">
        <f>MAX(0,BH41+BI41-BJ41)</f>
        <v/>
      </c>
    </row>
    <row r="42">
      <c r="B42" s="23">
        <f>EDATE(B41,1)</f>
        <v/>
      </c>
      <c r="C42" s="24">
        <f>SUMIFS(Sonderzahlungen!$D$8:$D$67,Sonderzahlungen!$G$8:$G$67,B42)</f>
        <v/>
      </c>
      <c r="D42" s="24">
        <f>G41</f>
        <v/>
      </c>
      <c r="E42" s="24">
        <f>IF(D42&lt;=0,0,D42*Schulden!F8/12)</f>
        <v/>
      </c>
      <c r="F42" s="24">
        <f>IF(D42&lt;=0,0,MIN(D42+E42,MIN(Schulden!G8,D42+E42)+MIN(MAX(0,Strategie!$C$9+SUMIFS(Sonderzahlungen!$D$8:$D$67,Sonderzahlungen!$G$8:$G$67,$B42,Sonderzahlungen!$E$8:$E$67,"Nach Strategie")-(IF(AND(Schulden!J8&lt;Schulden!J8,D42&gt;0),MAX(0,D42+E42-MIN(Schulden!G8,D42+E42)),0)+IF(AND(Schulden!J9&lt;Schulden!J8,H42&gt;0),MAX(0,H42+I42-MIN(Schulden!G9,H42+I42)),0)+IF(AND(Schulden!J10&lt;Schulden!J8,L42&gt;0),MAX(0,L42+M42-MIN(Schulden!G10,L42+M42)),0)+IF(AND(Schulden!J11&lt;Schulden!J8,P42&gt;0),MAX(0,P42+Q42-MIN(Schulden!G11,P42+Q42)),0)+IF(AND(Schulden!J12&lt;Schulden!J8,T42&gt;0),MAX(0,T42+U42-MIN(Schulden!G12,T42+U42)),0)+IF(AND(Schulden!J13&lt;Schulden!J8,X42&gt;0),MAX(0,X42+Y42-MIN(Schulden!G13,X42+Y42)),0)+IF(AND(Schulden!J14&lt;Schulden!J8,AB42&gt;0),MAX(0,AB42+AC42-MIN(Schulden!G14,AB42+AC42)),0)+IF(AND(Schulden!J15&lt;Schulden!J8,AF42&gt;0),MAX(0,AF42+AG42-MIN(Schulden!G15,AF42+AG42)),0)+IF(AND(Schulden!J16&lt;Schulden!J8,AJ42&gt;0),MAX(0,AJ42+AK42-MIN(Schulden!G16,AJ42+AK42)),0)+IF(AND(Schulden!J17&lt;Schulden!J8,AN42&gt;0),MAX(0,AN42+AO42-MIN(Schulden!G17,AN42+AO42)),0)+IF(AND(Schulden!J18&lt;Schulden!J8,AR42&gt;0),MAX(0,AR42+AS42-MIN(Schulden!G18,AR42+AS42)),0)+IF(AND(Schulden!J19&lt;Schulden!J8,AV42&gt;0),MAX(0,AV42+AW42-MIN(Schulden!G19,AV42+AW42)),0)+IF(AND(Schulden!J20&lt;Schulden!J8,AZ42&gt;0),MAX(0,AZ42+BA42-MIN(Schulden!G20,AZ42+BA42)),0)+IF(AND(Schulden!J21&lt;Schulden!J8,BD42&gt;0),MAX(0,BD42+BE42-MIN(Schulden!G21,BD42+BE42)),0)+IF(AND(Schulden!J22&lt;Schulden!J8,BH42&gt;0),MAX(0,BH42+BI42-MIN(Schulden!G22,BH42+BI42)),0))),MAX(0,D42+E42-MIN(Schulden!G8,D42+E42)))+SUMIFS(Sonderzahlungen!$D$8:$D$67,Sonderzahlungen!$G$8:$G$67,$B42,Sonderzahlungen!$E$8:$E$67,"Gezielte Schuld",Sonderzahlungen!$F$8:$F$67,Schulden!B8)))</f>
        <v/>
      </c>
      <c r="G42" s="24">
        <f>MAX(0,D42+E42-F42)</f>
        <v/>
      </c>
      <c r="H42" s="24">
        <f>K41</f>
        <v/>
      </c>
      <c r="I42" s="24">
        <f>IF(H42&lt;=0,0,H42*Schulden!F9/12)</f>
        <v/>
      </c>
      <c r="J42" s="24">
        <f>IF(H42&lt;=0,0,MIN(H42+I42,MIN(Schulden!G9,H42+I42)+MIN(MAX(0,Strategie!$C$9+SUMIFS(Sonderzahlungen!$D$8:$D$67,Sonderzahlungen!$G$8:$G$67,$B42,Sonderzahlungen!$E$8:$E$67,"Nach Strategie")-(IF(AND(Schulden!J8&lt;Schulden!J9,D42&gt;0),MAX(0,D42+E42-MIN(Schulden!G8,D42+E42)),0)+IF(AND(Schulden!J9&lt;Schulden!J9,H42&gt;0),MAX(0,H42+I42-MIN(Schulden!G9,H42+I42)),0)+IF(AND(Schulden!J10&lt;Schulden!J9,L42&gt;0),MAX(0,L42+M42-MIN(Schulden!G10,L42+M42)),0)+IF(AND(Schulden!J11&lt;Schulden!J9,P42&gt;0),MAX(0,P42+Q42-MIN(Schulden!G11,P42+Q42)),0)+IF(AND(Schulden!J12&lt;Schulden!J9,T42&gt;0),MAX(0,T42+U42-MIN(Schulden!G12,T42+U42)),0)+IF(AND(Schulden!J13&lt;Schulden!J9,X42&gt;0),MAX(0,X42+Y42-MIN(Schulden!G13,X42+Y42)),0)+IF(AND(Schulden!J14&lt;Schulden!J9,AB42&gt;0),MAX(0,AB42+AC42-MIN(Schulden!G14,AB42+AC42)),0)+IF(AND(Schulden!J15&lt;Schulden!J9,AF42&gt;0),MAX(0,AF42+AG42-MIN(Schulden!G15,AF42+AG42)),0)+IF(AND(Schulden!J16&lt;Schulden!J9,AJ42&gt;0),MAX(0,AJ42+AK42-MIN(Schulden!G16,AJ42+AK42)),0)+IF(AND(Schulden!J17&lt;Schulden!J9,AN42&gt;0),MAX(0,AN42+AO42-MIN(Schulden!G17,AN42+AO42)),0)+IF(AND(Schulden!J18&lt;Schulden!J9,AR42&gt;0),MAX(0,AR42+AS42-MIN(Schulden!G18,AR42+AS42)),0)+IF(AND(Schulden!J19&lt;Schulden!J9,AV42&gt;0),MAX(0,AV42+AW42-MIN(Schulden!G19,AV42+AW42)),0)+IF(AND(Schulden!J20&lt;Schulden!J9,AZ42&gt;0),MAX(0,AZ42+BA42-MIN(Schulden!G20,AZ42+BA42)),0)+IF(AND(Schulden!J21&lt;Schulden!J9,BD42&gt;0),MAX(0,BD42+BE42-MIN(Schulden!G21,BD42+BE42)),0)+IF(AND(Schulden!J22&lt;Schulden!J9,BH42&gt;0),MAX(0,BH42+BI42-MIN(Schulden!G22,BH42+BI42)),0))),MAX(0,H42+I42-MIN(Schulden!G9,H42+I42)))+SUMIFS(Sonderzahlungen!$D$8:$D$67,Sonderzahlungen!$G$8:$G$67,$B42,Sonderzahlungen!$E$8:$E$67,"Gezielte Schuld",Sonderzahlungen!$F$8:$F$67,Schulden!B9)))</f>
        <v/>
      </c>
      <c r="K42" s="24">
        <f>MAX(0,H42+I42-J42)</f>
        <v/>
      </c>
      <c r="L42" s="24">
        <f>O41</f>
        <v/>
      </c>
      <c r="M42" s="24">
        <f>IF(L42&lt;=0,0,L42*Schulden!F10/12)</f>
        <v/>
      </c>
      <c r="N42" s="24">
        <f>IF(L42&lt;=0,0,MIN(L42+M42,MIN(Schulden!G10,L42+M42)+MIN(MAX(0,Strategie!$C$9+SUMIFS(Sonderzahlungen!$D$8:$D$67,Sonderzahlungen!$G$8:$G$67,$B42,Sonderzahlungen!$E$8:$E$67,"Nach Strategie")-(IF(AND(Schulden!J8&lt;Schulden!J10,D42&gt;0),MAX(0,D42+E42-MIN(Schulden!G8,D42+E42)),0)+IF(AND(Schulden!J9&lt;Schulden!J10,H42&gt;0),MAX(0,H42+I42-MIN(Schulden!G9,H42+I42)),0)+IF(AND(Schulden!J10&lt;Schulden!J10,L42&gt;0),MAX(0,L42+M42-MIN(Schulden!G10,L42+M42)),0)+IF(AND(Schulden!J11&lt;Schulden!J10,P42&gt;0),MAX(0,P42+Q42-MIN(Schulden!G11,P42+Q42)),0)+IF(AND(Schulden!J12&lt;Schulden!J10,T42&gt;0),MAX(0,T42+U42-MIN(Schulden!G12,T42+U42)),0)+IF(AND(Schulden!J13&lt;Schulden!J10,X42&gt;0),MAX(0,X42+Y42-MIN(Schulden!G13,X42+Y42)),0)+IF(AND(Schulden!J14&lt;Schulden!J10,AB42&gt;0),MAX(0,AB42+AC42-MIN(Schulden!G14,AB42+AC42)),0)+IF(AND(Schulden!J15&lt;Schulden!J10,AF42&gt;0),MAX(0,AF42+AG42-MIN(Schulden!G15,AF42+AG42)),0)+IF(AND(Schulden!J16&lt;Schulden!J10,AJ42&gt;0),MAX(0,AJ42+AK42-MIN(Schulden!G16,AJ42+AK42)),0)+IF(AND(Schulden!J17&lt;Schulden!J10,AN42&gt;0),MAX(0,AN42+AO42-MIN(Schulden!G17,AN42+AO42)),0)+IF(AND(Schulden!J18&lt;Schulden!J10,AR42&gt;0),MAX(0,AR42+AS42-MIN(Schulden!G18,AR42+AS42)),0)+IF(AND(Schulden!J19&lt;Schulden!J10,AV42&gt;0),MAX(0,AV42+AW42-MIN(Schulden!G19,AV42+AW42)),0)+IF(AND(Schulden!J20&lt;Schulden!J10,AZ42&gt;0),MAX(0,AZ42+BA42-MIN(Schulden!G20,AZ42+BA42)),0)+IF(AND(Schulden!J21&lt;Schulden!J10,BD42&gt;0),MAX(0,BD42+BE42-MIN(Schulden!G21,BD42+BE42)),0)+IF(AND(Schulden!J22&lt;Schulden!J10,BH42&gt;0),MAX(0,BH42+BI42-MIN(Schulden!G22,BH42+BI42)),0))),MAX(0,L42+M42-MIN(Schulden!G10,L42+M42)))+SUMIFS(Sonderzahlungen!$D$8:$D$67,Sonderzahlungen!$G$8:$G$67,$B42,Sonderzahlungen!$E$8:$E$67,"Gezielte Schuld",Sonderzahlungen!$F$8:$F$67,Schulden!B10)))</f>
        <v/>
      </c>
      <c r="O42" s="24">
        <f>MAX(0,L42+M42-N42)</f>
        <v/>
      </c>
      <c r="P42" s="24">
        <f>S41</f>
        <v/>
      </c>
      <c r="Q42" s="24">
        <f>IF(P42&lt;=0,0,P42*Schulden!F11/12)</f>
        <v/>
      </c>
      <c r="R42" s="24">
        <f>IF(P42&lt;=0,0,MIN(P42+Q42,MIN(Schulden!G11,P42+Q42)+MIN(MAX(0,Strategie!$C$9+SUMIFS(Sonderzahlungen!$D$8:$D$67,Sonderzahlungen!$G$8:$G$67,$B42,Sonderzahlungen!$E$8:$E$67,"Nach Strategie")-(IF(AND(Schulden!J8&lt;Schulden!J11,D42&gt;0),MAX(0,D42+E42-MIN(Schulden!G8,D42+E42)),0)+IF(AND(Schulden!J9&lt;Schulden!J11,H42&gt;0),MAX(0,H42+I42-MIN(Schulden!G9,H42+I42)),0)+IF(AND(Schulden!J10&lt;Schulden!J11,L42&gt;0),MAX(0,L42+M42-MIN(Schulden!G10,L42+M42)),0)+IF(AND(Schulden!J11&lt;Schulden!J11,P42&gt;0),MAX(0,P42+Q42-MIN(Schulden!G11,P42+Q42)),0)+IF(AND(Schulden!J12&lt;Schulden!J11,T42&gt;0),MAX(0,T42+U42-MIN(Schulden!G12,T42+U42)),0)+IF(AND(Schulden!J13&lt;Schulden!J11,X42&gt;0),MAX(0,X42+Y42-MIN(Schulden!G13,X42+Y42)),0)+IF(AND(Schulden!J14&lt;Schulden!J11,AB42&gt;0),MAX(0,AB42+AC42-MIN(Schulden!G14,AB42+AC42)),0)+IF(AND(Schulden!J15&lt;Schulden!J11,AF42&gt;0),MAX(0,AF42+AG42-MIN(Schulden!G15,AF42+AG42)),0)+IF(AND(Schulden!J16&lt;Schulden!J11,AJ42&gt;0),MAX(0,AJ42+AK42-MIN(Schulden!G16,AJ42+AK42)),0)+IF(AND(Schulden!J17&lt;Schulden!J11,AN42&gt;0),MAX(0,AN42+AO42-MIN(Schulden!G17,AN42+AO42)),0)+IF(AND(Schulden!J18&lt;Schulden!J11,AR42&gt;0),MAX(0,AR42+AS42-MIN(Schulden!G18,AR42+AS42)),0)+IF(AND(Schulden!J19&lt;Schulden!J11,AV42&gt;0),MAX(0,AV42+AW42-MIN(Schulden!G19,AV42+AW42)),0)+IF(AND(Schulden!J20&lt;Schulden!J11,AZ42&gt;0),MAX(0,AZ42+BA42-MIN(Schulden!G20,AZ42+BA42)),0)+IF(AND(Schulden!J21&lt;Schulden!J11,BD42&gt;0),MAX(0,BD42+BE42-MIN(Schulden!G21,BD42+BE42)),0)+IF(AND(Schulden!J22&lt;Schulden!J11,BH42&gt;0),MAX(0,BH42+BI42-MIN(Schulden!G22,BH42+BI42)),0))),MAX(0,P42+Q42-MIN(Schulden!G11,P42+Q42)))+SUMIFS(Sonderzahlungen!$D$8:$D$67,Sonderzahlungen!$G$8:$G$67,$B42,Sonderzahlungen!$E$8:$E$67,"Gezielte Schuld",Sonderzahlungen!$F$8:$F$67,Schulden!B11)))</f>
        <v/>
      </c>
      <c r="S42" s="24">
        <f>MAX(0,P42+Q42-R42)</f>
        <v/>
      </c>
      <c r="T42" s="24">
        <f>W41</f>
        <v/>
      </c>
      <c r="U42" s="24">
        <f>IF(T42&lt;=0,0,T42*Schulden!F12/12)</f>
        <v/>
      </c>
      <c r="V42" s="24">
        <f>IF(T42&lt;=0,0,MIN(T42+U42,MIN(Schulden!G12,T42+U42)+MIN(MAX(0,Strategie!$C$9+SUMIFS(Sonderzahlungen!$D$8:$D$67,Sonderzahlungen!$G$8:$G$67,$B42,Sonderzahlungen!$E$8:$E$67,"Nach Strategie")-(IF(AND(Schulden!J8&lt;Schulden!J12,D42&gt;0),MAX(0,D42+E42-MIN(Schulden!G8,D42+E42)),0)+IF(AND(Schulden!J9&lt;Schulden!J12,H42&gt;0),MAX(0,H42+I42-MIN(Schulden!G9,H42+I42)),0)+IF(AND(Schulden!J10&lt;Schulden!J12,L42&gt;0),MAX(0,L42+M42-MIN(Schulden!G10,L42+M42)),0)+IF(AND(Schulden!J11&lt;Schulden!J12,P42&gt;0),MAX(0,P42+Q42-MIN(Schulden!G11,P42+Q42)),0)+IF(AND(Schulden!J12&lt;Schulden!J12,T42&gt;0),MAX(0,T42+U42-MIN(Schulden!G12,T42+U42)),0)+IF(AND(Schulden!J13&lt;Schulden!J12,X42&gt;0),MAX(0,X42+Y42-MIN(Schulden!G13,X42+Y42)),0)+IF(AND(Schulden!J14&lt;Schulden!J12,AB42&gt;0),MAX(0,AB42+AC42-MIN(Schulden!G14,AB42+AC42)),0)+IF(AND(Schulden!J15&lt;Schulden!J12,AF42&gt;0),MAX(0,AF42+AG42-MIN(Schulden!G15,AF42+AG42)),0)+IF(AND(Schulden!J16&lt;Schulden!J12,AJ42&gt;0),MAX(0,AJ42+AK42-MIN(Schulden!G16,AJ42+AK42)),0)+IF(AND(Schulden!J17&lt;Schulden!J12,AN42&gt;0),MAX(0,AN42+AO42-MIN(Schulden!G17,AN42+AO42)),0)+IF(AND(Schulden!J18&lt;Schulden!J12,AR42&gt;0),MAX(0,AR42+AS42-MIN(Schulden!G18,AR42+AS42)),0)+IF(AND(Schulden!J19&lt;Schulden!J12,AV42&gt;0),MAX(0,AV42+AW42-MIN(Schulden!G19,AV42+AW42)),0)+IF(AND(Schulden!J20&lt;Schulden!J12,AZ42&gt;0),MAX(0,AZ42+BA42-MIN(Schulden!G20,AZ42+BA42)),0)+IF(AND(Schulden!J21&lt;Schulden!J12,BD42&gt;0),MAX(0,BD42+BE42-MIN(Schulden!G21,BD42+BE42)),0)+IF(AND(Schulden!J22&lt;Schulden!J12,BH42&gt;0),MAX(0,BH42+BI42-MIN(Schulden!G22,BH42+BI42)),0))),MAX(0,T42+U42-MIN(Schulden!G12,T42+U42)))+SUMIFS(Sonderzahlungen!$D$8:$D$67,Sonderzahlungen!$G$8:$G$67,$B42,Sonderzahlungen!$E$8:$E$67,"Gezielte Schuld",Sonderzahlungen!$F$8:$F$67,Schulden!B12)))</f>
        <v/>
      </c>
      <c r="W42" s="24">
        <f>MAX(0,T42+U42-V42)</f>
        <v/>
      </c>
      <c r="X42" s="24">
        <f>AA41</f>
        <v/>
      </c>
      <c r="Y42" s="24">
        <f>IF(X42&lt;=0,0,X42*Schulden!F13/12)</f>
        <v/>
      </c>
      <c r="Z42" s="24">
        <f>IF(X42&lt;=0,0,MIN(X42+Y42,MIN(Schulden!G13,X42+Y42)+MIN(MAX(0,Strategie!$C$9+SUMIFS(Sonderzahlungen!$D$8:$D$67,Sonderzahlungen!$G$8:$G$67,$B42,Sonderzahlungen!$E$8:$E$67,"Nach Strategie")-(IF(AND(Schulden!J8&lt;Schulden!J13,D42&gt;0),MAX(0,D42+E42-MIN(Schulden!G8,D42+E42)),0)+IF(AND(Schulden!J9&lt;Schulden!J13,H42&gt;0),MAX(0,H42+I42-MIN(Schulden!G9,H42+I42)),0)+IF(AND(Schulden!J10&lt;Schulden!J13,L42&gt;0),MAX(0,L42+M42-MIN(Schulden!G10,L42+M42)),0)+IF(AND(Schulden!J11&lt;Schulden!J13,P42&gt;0),MAX(0,P42+Q42-MIN(Schulden!G11,P42+Q42)),0)+IF(AND(Schulden!J12&lt;Schulden!J13,T42&gt;0),MAX(0,T42+U42-MIN(Schulden!G12,T42+U42)),0)+IF(AND(Schulden!J13&lt;Schulden!J13,X42&gt;0),MAX(0,X42+Y42-MIN(Schulden!G13,X42+Y42)),0)+IF(AND(Schulden!J14&lt;Schulden!J13,AB42&gt;0),MAX(0,AB42+AC42-MIN(Schulden!G14,AB42+AC42)),0)+IF(AND(Schulden!J15&lt;Schulden!J13,AF42&gt;0),MAX(0,AF42+AG42-MIN(Schulden!G15,AF42+AG42)),0)+IF(AND(Schulden!J16&lt;Schulden!J13,AJ42&gt;0),MAX(0,AJ42+AK42-MIN(Schulden!G16,AJ42+AK42)),0)+IF(AND(Schulden!J17&lt;Schulden!J13,AN42&gt;0),MAX(0,AN42+AO42-MIN(Schulden!G17,AN42+AO42)),0)+IF(AND(Schulden!J18&lt;Schulden!J13,AR42&gt;0),MAX(0,AR42+AS42-MIN(Schulden!G18,AR42+AS42)),0)+IF(AND(Schulden!J19&lt;Schulden!J13,AV42&gt;0),MAX(0,AV42+AW42-MIN(Schulden!G19,AV42+AW42)),0)+IF(AND(Schulden!J20&lt;Schulden!J13,AZ42&gt;0),MAX(0,AZ42+BA42-MIN(Schulden!G20,AZ42+BA42)),0)+IF(AND(Schulden!J21&lt;Schulden!J13,BD42&gt;0),MAX(0,BD42+BE42-MIN(Schulden!G21,BD42+BE42)),0)+IF(AND(Schulden!J22&lt;Schulden!J13,BH42&gt;0),MAX(0,BH42+BI42-MIN(Schulden!G22,BH42+BI42)),0))),MAX(0,X42+Y42-MIN(Schulden!G13,X42+Y42)))+SUMIFS(Sonderzahlungen!$D$8:$D$67,Sonderzahlungen!$G$8:$G$67,$B42,Sonderzahlungen!$E$8:$E$67,"Gezielte Schuld",Sonderzahlungen!$F$8:$F$67,Schulden!B13)))</f>
        <v/>
      </c>
      <c r="AA42" s="24">
        <f>MAX(0,X42+Y42-Z42)</f>
        <v/>
      </c>
      <c r="AB42" s="24">
        <f>AE41</f>
        <v/>
      </c>
      <c r="AC42" s="24">
        <f>IF(AB42&lt;=0,0,AB42*Schulden!F14/12)</f>
        <v/>
      </c>
      <c r="AD42" s="24">
        <f>IF(AB42&lt;=0,0,MIN(AB42+AC42,MIN(Schulden!G14,AB42+AC42)+MIN(MAX(0,Strategie!$C$9+SUMIFS(Sonderzahlungen!$D$8:$D$67,Sonderzahlungen!$G$8:$G$67,$B42,Sonderzahlungen!$E$8:$E$67,"Nach Strategie")-(IF(AND(Schulden!J8&lt;Schulden!J14,D42&gt;0),MAX(0,D42+E42-MIN(Schulden!G8,D42+E42)),0)+IF(AND(Schulden!J9&lt;Schulden!J14,H42&gt;0),MAX(0,H42+I42-MIN(Schulden!G9,H42+I42)),0)+IF(AND(Schulden!J10&lt;Schulden!J14,L42&gt;0),MAX(0,L42+M42-MIN(Schulden!G10,L42+M42)),0)+IF(AND(Schulden!J11&lt;Schulden!J14,P42&gt;0),MAX(0,P42+Q42-MIN(Schulden!G11,P42+Q42)),0)+IF(AND(Schulden!J12&lt;Schulden!J14,T42&gt;0),MAX(0,T42+U42-MIN(Schulden!G12,T42+U42)),0)+IF(AND(Schulden!J13&lt;Schulden!J14,X42&gt;0),MAX(0,X42+Y42-MIN(Schulden!G13,X42+Y42)),0)+IF(AND(Schulden!J14&lt;Schulden!J14,AB42&gt;0),MAX(0,AB42+AC42-MIN(Schulden!G14,AB42+AC42)),0)+IF(AND(Schulden!J15&lt;Schulden!J14,AF42&gt;0),MAX(0,AF42+AG42-MIN(Schulden!G15,AF42+AG42)),0)+IF(AND(Schulden!J16&lt;Schulden!J14,AJ42&gt;0),MAX(0,AJ42+AK42-MIN(Schulden!G16,AJ42+AK42)),0)+IF(AND(Schulden!J17&lt;Schulden!J14,AN42&gt;0),MAX(0,AN42+AO42-MIN(Schulden!G17,AN42+AO42)),0)+IF(AND(Schulden!J18&lt;Schulden!J14,AR42&gt;0),MAX(0,AR42+AS42-MIN(Schulden!G18,AR42+AS42)),0)+IF(AND(Schulden!J19&lt;Schulden!J14,AV42&gt;0),MAX(0,AV42+AW42-MIN(Schulden!G19,AV42+AW42)),0)+IF(AND(Schulden!J20&lt;Schulden!J14,AZ42&gt;0),MAX(0,AZ42+BA42-MIN(Schulden!G20,AZ42+BA42)),0)+IF(AND(Schulden!J21&lt;Schulden!J14,BD42&gt;0),MAX(0,BD42+BE42-MIN(Schulden!G21,BD42+BE42)),0)+IF(AND(Schulden!J22&lt;Schulden!J14,BH42&gt;0),MAX(0,BH42+BI42-MIN(Schulden!G22,BH42+BI42)),0))),MAX(0,AB42+AC42-MIN(Schulden!G14,AB42+AC42)))+SUMIFS(Sonderzahlungen!$D$8:$D$67,Sonderzahlungen!$G$8:$G$67,$B42,Sonderzahlungen!$E$8:$E$67,"Gezielte Schuld",Sonderzahlungen!$F$8:$F$67,Schulden!B14)))</f>
        <v/>
      </c>
      <c r="AE42" s="24">
        <f>MAX(0,AB42+AC42-AD42)</f>
        <v/>
      </c>
      <c r="AF42" s="24">
        <f>AI41</f>
        <v/>
      </c>
      <c r="AG42" s="24">
        <f>IF(AF42&lt;=0,0,AF42*Schulden!F15/12)</f>
        <v/>
      </c>
      <c r="AH42" s="24">
        <f>IF(AF42&lt;=0,0,MIN(AF42+AG42,MIN(Schulden!G15,AF42+AG42)+MIN(MAX(0,Strategie!$C$9+SUMIFS(Sonderzahlungen!$D$8:$D$67,Sonderzahlungen!$G$8:$G$67,$B42,Sonderzahlungen!$E$8:$E$67,"Nach Strategie")-(IF(AND(Schulden!J8&lt;Schulden!J15,D42&gt;0),MAX(0,D42+E42-MIN(Schulden!G8,D42+E42)),0)+IF(AND(Schulden!J9&lt;Schulden!J15,H42&gt;0),MAX(0,H42+I42-MIN(Schulden!G9,H42+I42)),0)+IF(AND(Schulden!J10&lt;Schulden!J15,L42&gt;0),MAX(0,L42+M42-MIN(Schulden!G10,L42+M42)),0)+IF(AND(Schulden!J11&lt;Schulden!J15,P42&gt;0),MAX(0,P42+Q42-MIN(Schulden!G11,P42+Q42)),0)+IF(AND(Schulden!J12&lt;Schulden!J15,T42&gt;0),MAX(0,T42+U42-MIN(Schulden!G12,T42+U42)),0)+IF(AND(Schulden!J13&lt;Schulden!J15,X42&gt;0),MAX(0,X42+Y42-MIN(Schulden!G13,X42+Y42)),0)+IF(AND(Schulden!J14&lt;Schulden!J15,AB42&gt;0),MAX(0,AB42+AC42-MIN(Schulden!G14,AB42+AC42)),0)+IF(AND(Schulden!J15&lt;Schulden!J15,AF42&gt;0),MAX(0,AF42+AG42-MIN(Schulden!G15,AF42+AG42)),0)+IF(AND(Schulden!J16&lt;Schulden!J15,AJ42&gt;0),MAX(0,AJ42+AK42-MIN(Schulden!G16,AJ42+AK42)),0)+IF(AND(Schulden!J17&lt;Schulden!J15,AN42&gt;0),MAX(0,AN42+AO42-MIN(Schulden!G17,AN42+AO42)),0)+IF(AND(Schulden!J18&lt;Schulden!J15,AR42&gt;0),MAX(0,AR42+AS42-MIN(Schulden!G18,AR42+AS42)),0)+IF(AND(Schulden!J19&lt;Schulden!J15,AV42&gt;0),MAX(0,AV42+AW42-MIN(Schulden!G19,AV42+AW42)),0)+IF(AND(Schulden!J20&lt;Schulden!J15,AZ42&gt;0),MAX(0,AZ42+BA42-MIN(Schulden!G20,AZ42+BA42)),0)+IF(AND(Schulden!J21&lt;Schulden!J15,BD42&gt;0),MAX(0,BD42+BE42-MIN(Schulden!G21,BD42+BE42)),0)+IF(AND(Schulden!J22&lt;Schulden!J15,BH42&gt;0),MAX(0,BH42+BI42-MIN(Schulden!G22,BH42+BI42)),0))),MAX(0,AF42+AG42-MIN(Schulden!G15,AF42+AG42)))+SUMIFS(Sonderzahlungen!$D$8:$D$67,Sonderzahlungen!$G$8:$G$67,$B42,Sonderzahlungen!$E$8:$E$67,"Gezielte Schuld",Sonderzahlungen!$F$8:$F$67,Schulden!B15)))</f>
        <v/>
      </c>
      <c r="AI42" s="24">
        <f>MAX(0,AF42+AG42-AH42)</f>
        <v/>
      </c>
      <c r="AJ42" s="24">
        <f>AM41</f>
        <v/>
      </c>
      <c r="AK42" s="24">
        <f>IF(AJ42&lt;=0,0,AJ42*Schulden!F16/12)</f>
        <v/>
      </c>
      <c r="AL42" s="24">
        <f>IF(AJ42&lt;=0,0,MIN(AJ42+AK42,MIN(Schulden!G16,AJ42+AK42)+MIN(MAX(0,Strategie!$C$9+SUMIFS(Sonderzahlungen!$D$8:$D$67,Sonderzahlungen!$G$8:$G$67,$B42,Sonderzahlungen!$E$8:$E$67,"Nach Strategie")-(IF(AND(Schulden!J8&lt;Schulden!J16,D42&gt;0),MAX(0,D42+E42-MIN(Schulden!G8,D42+E42)),0)+IF(AND(Schulden!J9&lt;Schulden!J16,H42&gt;0),MAX(0,H42+I42-MIN(Schulden!G9,H42+I42)),0)+IF(AND(Schulden!J10&lt;Schulden!J16,L42&gt;0),MAX(0,L42+M42-MIN(Schulden!G10,L42+M42)),0)+IF(AND(Schulden!J11&lt;Schulden!J16,P42&gt;0),MAX(0,P42+Q42-MIN(Schulden!G11,P42+Q42)),0)+IF(AND(Schulden!J12&lt;Schulden!J16,T42&gt;0),MAX(0,T42+U42-MIN(Schulden!G12,T42+U42)),0)+IF(AND(Schulden!J13&lt;Schulden!J16,X42&gt;0),MAX(0,X42+Y42-MIN(Schulden!G13,X42+Y42)),0)+IF(AND(Schulden!J14&lt;Schulden!J16,AB42&gt;0),MAX(0,AB42+AC42-MIN(Schulden!G14,AB42+AC42)),0)+IF(AND(Schulden!J15&lt;Schulden!J16,AF42&gt;0),MAX(0,AF42+AG42-MIN(Schulden!G15,AF42+AG42)),0)+IF(AND(Schulden!J16&lt;Schulden!J16,AJ42&gt;0),MAX(0,AJ42+AK42-MIN(Schulden!G16,AJ42+AK42)),0)+IF(AND(Schulden!J17&lt;Schulden!J16,AN42&gt;0),MAX(0,AN42+AO42-MIN(Schulden!G17,AN42+AO42)),0)+IF(AND(Schulden!J18&lt;Schulden!J16,AR42&gt;0),MAX(0,AR42+AS42-MIN(Schulden!G18,AR42+AS42)),0)+IF(AND(Schulden!J19&lt;Schulden!J16,AV42&gt;0),MAX(0,AV42+AW42-MIN(Schulden!G19,AV42+AW42)),0)+IF(AND(Schulden!J20&lt;Schulden!J16,AZ42&gt;0),MAX(0,AZ42+BA42-MIN(Schulden!G20,AZ42+BA42)),0)+IF(AND(Schulden!J21&lt;Schulden!J16,BD42&gt;0),MAX(0,BD42+BE42-MIN(Schulden!G21,BD42+BE42)),0)+IF(AND(Schulden!J22&lt;Schulden!J16,BH42&gt;0),MAX(0,BH42+BI42-MIN(Schulden!G22,BH42+BI42)),0))),MAX(0,AJ42+AK42-MIN(Schulden!G16,AJ42+AK42)))+SUMIFS(Sonderzahlungen!$D$8:$D$67,Sonderzahlungen!$G$8:$G$67,$B42,Sonderzahlungen!$E$8:$E$67,"Gezielte Schuld",Sonderzahlungen!$F$8:$F$67,Schulden!B16)))</f>
        <v/>
      </c>
      <c r="AM42" s="24">
        <f>MAX(0,AJ42+AK42-AL42)</f>
        <v/>
      </c>
      <c r="AN42" s="24">
        <f>AQ41</f>
        <v/>
      </c>
      <c r="AO42" s="24">
        <f>IF(AN42&lt;=0,0,AN42*Schulden!F17/12)</f>
        <v/>
      </c>
      <c r="AP42" s="24">
        <f>IF(AN42&lt;=0,0,MIN(AN42+AO42,MIN(Schulden!G17,AN42+AO42)+MIN(MAX(0,Strategie!$C$9+SUMIFS(Sonderzahlungen!$D$8:$D$67,Sonderzahlungen!$G$8:$G$67,$B42,Sonderzahlungen!$E$8:$E$67,"Nach Strategie")-(IF(AND(Schulden!J8&lt;Schulden!J17,D42&gt;0),MAX(0,D42+E42-MIN(Schulden!G8,D42+E42)),0)+IF(AND(Schulden!J9&lt;Schulden!J17,H42&gt;0),MAX(0,H42+I42-MIN(Schulden!G9,H42+I42)),0)+IF(AND(Schulden!J10&lt;Schulden!J17,L42&gt;0),MAX(0,L42+M42-MIN(Schulden!G10,L42+M42)),0)+IF(AND(Schulden!J11&lt;Schulden!J17,P42&gt;0),MAX(0,P42+Q42-MIN(Schulden!G11,P42+Q42)),0)+IF(AND(Schulden!J12&lt;Schulden!J17,T42&gt;0),MAX(0,T42+U42-MIN(Schulden!G12,T42+U42)),0)+IF(AND(Schulden!J13&lt;Schulden!J17,X42&gt;0),MAX(0,X42+Y42-MIN(Schulden!G13,X42+Y42)),0)+IF(AND(Schulden!J14&lt;Schulden!J17,AB42&gt;0),MAX(0,AB42+AC42-MIN(Schulden!G14,AB42+AC42)),0)+IF(AND(Schulden!J15&lt;Schulden!J17,AF42&gt;0),MAX(0,AF42+AG42-MIN(Schulden!G15,AF42+AG42)),0)+IF(AND(Schulden!J16&lt;Schulden!J17,AJ42&gt;0),MAX(0,AJ42+AK42-MIN(Schulden!G16,AJ42+AK42)),0)+IF(AND(Schulden!J17&lt;Schulden!J17,AN42&gt;0),MAX(0,AN42+AO42-MIN(Schulden!G17,AN42+AO42)),0)+IF(AND(Schulden!J18&lt;Schulden!J17,AR42&gt;0),MAX(0,AR42+AS42-MIN(Schulden!G18,AR42+AS42)),0)+IF(AND(Schulden!J19&lt;Schulden!J17,AV42&gt;0),MAX(0,AV42+AW42-MIN(Schulden!G19,AV42+AW42)),0)+IF(AND(Schulden!J20&lt;Schulden!J17,AZ42&gt;0),MAX(0,AZ42+BA42-MIN(Schulden!G20,AZ42+BA42)),0)+IF(AND(Schulden!J21&lt;Schulden!J17,BD42&gt;0),MAX(0,BD42+BE42-MIN(Schulden!G21,BD42+BE42)),0)+IF(AND(Schulden!J22&lt;Schulden!J17,BH42&gt;0),MAX(0,BH42+BI42-MIN(Schulden!G22,BH42+BI42)),0))),MAX(0,AN42+AO42-MIN(Schulden!G17,AN42+AO42)))+SUMIFS(Sonderzahlungen!$D$8:$D$67,Sonderzahlungen!$G$8:$G$67,$B42,Sonderzahlungen!$E$8:$E$67,"Gezielte Schuld",Sonderzahlungen!$F$8:$F$67,Schulden!B17)))</f>
        <v/>
      </c>
      <c r="AQ42" s="24">
        <f>MAX(0,AN42+AO42-AP42)</f>
        <v/>
      </c>
      <c r="AR42" s="24">
        <f>AU41</f>
        <v/>
      </c>
      <c r="AS42" s="24">
        <f>IF(AR42&lt;=0,0,AR42*Schulden!F18/12)</f>
        <v/>
      </c>
      <c r="AT42" s="24">
        <f>IF(AR42&lt;=0,0,MIN(AR42+AS42,MIN(Schulden!G18,AR42+AS42)+MIN(MAX(0,Strategie!$C$9+SUMIFS(Sonderzahlungen!$D$8:$D$67,Sonderzahlungen!$G$8:$G$67,$B42,Sonderzahlungen!$E$8:$E$67,"Nach Strategie")-(IF(AND(Schulden!J8&lt;Schulden!J18,D42&gt;0),MAX(0,D42+E42-MIN(Schulden!G8,D42+E42)),0)+IF(AND(Schulden!J9&lt;Schulden!J18,H42&gt;0),MAX(0,H42+I42-MIN(Schulden!G9,H42+I42)),0)+IF(AND(Schulden!J10&lt;Schulden!J18,L42&gt;0),MAX(0,L42+M42-MIN(Schulden!G10,L42+M42)),0)+IF(AND(Schulden!J11&lt;Schulden!J18,P42&gt;0),MAX(0,P42+Q42-MIN(Schulden!G11,P42+Q42)),0)+IF(AND(Schulden!J12&lt;Schulden!J18,T42&gt;0),MAX(0,T42+U42-MIN(Schulden!G12,T42+U42)),0)+IF(AND(Schulden!J13&lt;Schulden!J18,X42&gt;0),MAX(0,X42+Y42-MIN(Schulden!G13,X42+Y42)),0)+IF(AND(Schulden!J14&lt;Schulden!J18,AB42&gt;0),MAX(0,AB42+AC42-MIN(Schulden!G14,AB42+AC42)),0)+IF(AND(Schulden!J15&lt;Schulden!J18,AF42&gt;0),MAX(0,AF42+AG42-MIN(Schulden!G15,AF42+AG42)),0)+IF(AND(Schulden!J16&lt;Schulden!J18,AJ42&gt;0),MAX(0,AJ42+AK42-MIN(Schulden!G16,AJ42+AK42)),0)+IF(AND(Schulden!J17&lt;Schulden!J18,AN42&gt;0),MAX(0,AN42+AO42-MIN(Schulden!G17,AN42+AO42)),0)+IF(AND(Schulden!J18&lt;Schulden!J18,AR42&gt;0),MAX(0,AR42+AS42-MIN(Schulden!G18,AR42+AS42)),0)+IF(AND(Schulden!J19&lt;Schulden!J18,AV42&gt;0),MAX(0,AV42+AW42-MIN(Schulden!G19,AV42+AW42)),0)+IF(AND(Schulden!J20&lt;Schulden!J18,AZ42&gt;0),MAX(0,AZ42+BA42-MIN(Schulden!G20,AZ42+BA42)),0)+IF(AND(Schulden!J21&lt;Schulden!J18,BD42&gt;0),MAX(0,BD42+BE42-MIN(Schulden!G21,BD42+BE42)),0)+IF(AND(Schulden!J22&lt;Schulden!J18,BH42&gt;0),MAX(0,BH42+BI42-MIN(Schulden!G22,BH42+BI42)),0))),MAX(0,AR42+AS42-MIN(Schulden!G18,AR42+AS42)))+SUMIFS(Sonderzahlungen!$D$8:$D$67,Sonderzahlungen!$G$8:$G$67,$B42,Sonderzahlungen!$E$8:$E$67,"Gezielte Schuld",Sonderzahlungen!$F$8:$F$67,Schulden!B18)))</f>
        <v/>
      </c>
      <c r="AU42" s="24">
        <f>MAX(0,AR42+AS42-AT42)</f>
        <v/>
      </c>
      <c r="AV42" s="24">
        <f>AY41</f>
        <v/>
      </c>
      <c r="AW42" s="24">
        <f>IF(AV42&lt;=0,0,AV42*Schulden!F19/12)</f>
        <v/>
      </c>
      <c r="AX42" s="24">
        <f>IF(AV42&lt;=0,0,MIN(AV42+AW42,MIN(Schulden!G19,AV42+AW42)+MIN(MAX(0,Strategie!$C$9+SUMIFS(Sonderzahlungen!$D$8:$D$67,Sonderzahlungen!$G$8:$G$67,$B42,Sonderzahlungen!$E$8:$E$67,"Nach Strategie")-(IF(AND(Schulden!J8&lt;Schulden!J19,D42&gt;0),MAX(0,D42+E42-MIN(Schulden!G8,D42+E42)),0)+IF(AND(Schulden!J9&lt;Schulden!J19,H42&gt;0),MAX(0,H42+I42-MIN(Schulden!G9,H42+I42)),0)+IF(AND(Schulden!J10&lt;Schulden!J19,L42&gt;0),MAX(0,L42+M42-MIN(Schulden!G10,L42+M42)),0)+IF(AND(Schulden!J11&lt;Schulden!J19,P42&gt;0),MAX(0,P42+Q42-MIN(Schulden!G11,P42+Q42)),0)+IF(AND(Schulden!J12&lt;Schulden!J19,T42&gt;0),MAX(0,T42+U42-MIN(Schulden!G12,T42+U42)),0)+IF(AND(Schulden!J13&lt;Schulden!J19,X42&gt;0),MAX(0,X42+Y42-MIN(Schulden!G13,X42+Y42)),0)+IF(AND(Schulden!J14&lt;Schulden!J19,AB42&gt;0),MAX(0,AB42+AC42-MIN(Schulden!G14,AB42+AC42)),0)+IF(AND(Schulden!J15&lt;Schulden!J19,AF42&gt;0),MAX(0,AF42+AG42-MIN(Schulden!G15,AF42+AG42)),0)+IF(AND(Schulden!J16&lt;Schulden!J19,AJ42&gt;0),MAX(0,AJ42+AK42-MIN(Schulden!G16,AJ42+AK42)),0)+IF(AND(Schulden!J17&lt;Schulden!J19,AN42&gt;0),MAX(0,AN42+AO42-MIN(Schulden!G17,AN42+AO42)),0)+IF(AND(Schulden!J18&lt;Schulden!J19,AR42&gt;0),MAX(0,AR42+AS42-MIN(Schulden!G18,AR42+AS42)),0)+IF(AND(Schulden!J19&lt;Schulden!J19,AV42&gt;0),MAX(0,AV42+AW42-MIN(Schulden!G19,AV42+AW42)),0)+IF(AND(Schulden!J20&lt;Schulden!J19,AZ42&gt;0),MAX(0,AZ42+BA42-MIN(Schulden!G20,AZ42+BA42)),0)+IF(AND(Schulden!J21&lt;Schulden!J19,BD42&gt;0),MAX(0,BD42+BE42-MIN(Schulden!G21,BD42+BE42)),0)+IF(AND(Schulden!J22&lt;Schulden!J19,BH42&gt;0),MAX(0,BH42+BI42-MIN(Schulden!G22,BH42+BI42)),0))),MAX(0,AV42+AW42-MIN(Schulden!G19,AV42+AW42)))+SUMIFS(Sonderzahlungen!$D$8:$D$67,Sonderzahlungen!$G$8:$G$67,$B42,Sonderzahlungen!$E$8:$E$67,"Gezielte Schuld",Sonderzahlungen!$F$8:$F$67,Schulden!B19)))</f>
        <v/>
      </c>
      <c r="AY42" s="24">
        <f>MAX(0,AV42+AW42-AX42)</f>
        <v/>
      </c>
      <c r="AZ42" s="24">
        <f>BC41</f>
        <v/>
      </c>
      <c r="BA42" s="24">
        <f>IF(AZ42&lt;=0,0,AZ42*Schulden!F20/12)</f>
        <v/>
      </c>
      <c r="BB42" s="24">
        <f>IF(AZ42&lt;=0,0,MIN(AZ42+BA42,MIN(Schulden!G20,AZ42+BA42)+MIN(MAX(0,Strategie!$C$9+SUMIFS(Sonderzahlungen!$D$8:$D$67,Sonderzahlungen!$G$8:$G$67,$B42,Sonderzahlungen!$E$8:$E$67,"Nach Strategie")-(IF(AND(Schulden!J8&lt;Schulden!J20,D42&gt;0),MAX(0,D42+E42-MIN(Schulden!G8,D42+E42)),0)+IF(AND(Schulden!J9&lt;Schulden!J20,H42&gt;0),MAX(0,H42+I42-MIN(Schulden!G9,H42+I42)),0)+IF(AND(Schulden!J10&lt;Schulden!J20,L42&gt;0),MAX(0,L42+M42-MIN(Schulden!G10,L42+M42)),0)+IF(AND(Schulden!J11&lt;Schulden!J20,P42&gt;0),MAX(0,P42+Q42-MIN(Schulden!G11,P42+Q42)),0)+IF(AND(Schulden!J12&lt;Schulden!J20,T42&gt;0),MAX(0,T42+U42-MIN(Schulden!G12,T42+U42)),0)+IF(AND(Schulden!J13&lt;Schulden!J20,X42&gt;0),MAX(0,X42+Y42-MIN(Schulden!G13,X42+Y42)),0)+IF(AND(Schulden!J14&lt;Schulden!J20,AB42&gt;0),MAX(0,AB42+AC42-MIN(Schulden!G14,AB42+AC42)),0)+IF(AND(Schulden!J15&lt;Schulden!J20,AF42&gt;0),MAX(0,AF42+AG42-MIN(Schulden!G15,AF42+AG42)),0)+IF(AND(Schulden!J16&lt;Schulden!J20,AJ42&gt;0),MAX(0,AJ42+AK42-MIN(Schulden!G16,AJ42+AK42)),0)+IF(AND(Schulden!J17&lt;Schulden!J20,AN42&gt;0),MAX(0,AN42+AO42-MIN(Schulden!G17,AN42+AO42)),0)+IF(AND(Schulden!J18&lt;Schulden!J20,AR42&gt;0),MAX(0,AR42+AS42-MIN(Schulden!G18,AR42+AS42)),0)+IF(AND(Schulden!J19&lt;Schulden!J20,AV42&gt;0),MAX(0,AV42+AW42-MIN(Schulden!G19,AV42+AW42)),0)+IF(AND(Schulden!J20&lt;Schulden!J20,AZ42&gt;0),MAX(0,AZ42+BA42-MIN(Schulden!G20,AZ42+BA42)),0)+IF(AND(Schulden!J21&lt;Schulden!J20,BD42&gt;0),MAX(0,BD42+BE42-MIN(Schulden!G21,BD42+BE42)),0)+IF(AND(Schulden!J22&lt;Schulden!J20,BH42&gt;0),MAX(0,BH42+BI42-MIN(Schulden!G22,BH42+BI42)),0))),MAX(0,AZ42+BA42-MIN(Schulden!G20,AZ42+BA42)))+SUMIFS(Sonderzahlungen!$D$8:$D$67,Sonderzahlungen!$G$8:$G$67,$B42,Sonderzahlungen!$E$8:$E$67,"Gezielte Schuld",Sonderzahlungen!$F$8:$F$67,Schulden!B20)))</f>
        <v/>
      </c>
      <c r="BC42" s="24">
        <f>MAX(0,AZ42+BA42-BB42)</f>
        <v/>
      </c>
      <c r="BD42" s="24">
        <f>BG41</f>
        <v/>
      </c>
      <c r="BE42" s="24">
        <f>IF(BD42&lt;=0,0,BD42*Schulden!F21/12)</f>
        <v/>
      </c>
      <c r="BF42" s="24">
        <f>IF(BD42&lt;=0,0,MIN(BD42+BE42,MIN(Schulden!G21,BD42+BE42)+MIN(MAX(0,Strategie!$C$9+SUMIFS(Sonderzahlungen!$D$8:$D$67,Sonderzahlungen!$G$8:$G$67,$B42,Sonderzahlungen!$E$8:$E$67,"Nach Strategie")-(IF(AND(Schulden!J8&lt;Schulden!J21,D42&gt;0),MAX(0,D42+E42-MIN(Schulden!G8,D42+E42)),0)+IF(AND(Schulden!J9&lt;Schulden!J21,H42&gt;0),MAX(0,H42+I42-MIN(Schulden!G9,H42+I42)),0)+IF(AND(Schulden!J10&lt;Schulden!J21,L42&gt;0),MAX(0,L42+M42-MIN(Schulden!G10,L42+M42)),0)+IF(AND(Schulden!J11&lt;Schulden!J21,P42&gt;0),MAX(0,P42+Q42-MIN(Schulden!G11,P42+Q42)),0)+IF(AND(Schulden!J12&lt;Schulden!J21,T42&gt;0),MAX(0,T42+U42-MIN(Schulden!G12,T42+U42)),0)+IF(AND(Schulden!J13&lt;Schulden!J21,X42&gt;0),MAX(0,X42+Y42-MIN(Schulden!G13,X42+Y42)),0)+IF(AND(Schulden!J14&lt;Schulden!J21,AB42&gt;0),MAX(0,AB42+AC42-MIN(Schulden!G14,AB42+AC42)),0)+IF(AND(Schulden!J15&lt;Schulden!J21,AF42&gt;0),MAX(0,AF42+AG42-MIN(Schulden!G15,AF42+AG42)),0)+IF(AND(Schulden!J16&lt;Schulden!J21,AJ42&gt;0),MAX(0,AJ42+AK42-MIN(Schulden!G16,AJ42+AK42)),0)+IF(AND(Schulden!J17&lt;Schulden!J21,AN42&gt;0),MAX(0,AN42+AO42-MIN(Schulden!G17,AN42+AO42)),0)+IF(AND(Schulden!J18&lt;Schulden!J21,AR42&gt;0),MAX(0,AR42+AS42-MIN(Schulden!G18,AR42+AS42)),0)+IF(AND(Schulden!J19&lt;Schulden!J21,AV42&gt;0),MAX(0,AV42+AW42-MIN(Schulden!G19,AV42+AW42)),0)+IF(AND(Schulden!J20&lt;Schulden!J21,AZ42&gt;0),MAX(0,AZ42+BA42-MIN(Schulden!G20,AZ42+BA42)),0)+IF(AND(Schulden!J21&lt;Schulden!J21,BD42&gt;0),MAX(0,BD42+BE42-MIN(Schulden!G21,BD42+BE42)),0)+IF(AND(Schulden!J22&lt;Schulden!J21,BH42&gt;0),MAX(0,BH42+BI42-MIN(Schulden!G22,BH42+BI42)),0))),MAX(0,BD42+BE42-MIN(Schulden!G21,BD42+BE42)))+SUMIFS(Sonderzahlungen!$D$8:$D$67,Sonderzahlungen!$G$8:$G$67,$B42,Sonderzahlungen!$E$8:$E$67,"Gezielte Schuld",Sonderzahlungen!$F$8:$F$67,Schulden!B21)))</f>
        <v/>
      </c>
      <c r="BG42" s="24">
        <f>MAX(0,BD42+BE42-BF42)</f>
        <v/>
      </c>
      <c r="BH42" s="24">
        <f>BK41</f>
        <v/>
      </c>
      <c r="BI42" s="24">
        <f>IF(BH42&lt;=0,0,BH42*Schulden!F22/12)</f>
        <v/>
      </c>
      <c r="BJ42" s="24">
        <f>IF(BH42&lt;=0,0,MIN(BH42+BI42,MIN(Schulden!G22,BH42+BI42)+MIN(MAX(0,Strategie!$C$9+SUMIFS(Sonderzahlungen!$D$8:$D$67,Sonderzahlungen!$G$8:$G$67,$B42,Sonderzahlungen!$E$8:$E$67,"Nach Strategie")-(IF(AND(Schulden!J8&lt;Schulden!J22,D42&gt;0),MAX(0,D42+E42-MIN(Schulden!G8,D42+E42)),0)+IF(AND(Schulden!J9&lt;Schulden!J22,H42&gt;0),MAX(0,H42+I42-MIN(Schulden!G9,H42+I42)),0)+IF(AND(Schulden!J10&lt;Schulden!J22,L42&gt;0),MAX(0,L42+M42-MIN(Schulden!G10,L42+M42)),0)+IF(AND(Schulden!J11&lt;Schulden!J22,P42&gt;0),MAX(0,P42+Q42-MIN(Schulden!G11,P42+Q42)),0)+IF(AND(Schulden!J12&lt;Schulden!J22,T42&gt;0),MAX(0,T42+U42-MIN(Schulden!G12,T42+U42)),0)+IF(AND(Schulden!J13&lt;Schulden!J22,X42&gt;0),MAX(0,X42+Y42-MIN(Schulden!G13,X42+Y42)),0)+IF(AND(Schulden!J14&lt;Schulden!J22,AB42&gt;0),MAX(0,AB42+AC42-MIN(Schulden!G14,AB42+AC42)),0)+IF(AND(Schulden!J15&lt;Schulden!J22,AF42&gt;0),MAX(0,AF42+AG42-MIN(Schulden!G15,AF42+AG42)),0)+IF(AND(Schulden!J16&lt;Schulden!J22,AJ42&gt;0),MAX(0,AJ42+AK42-MIN(Schulden!G16,AJ42+AK42)),0)+IF(AND(Schulden!J17&lt;Schulden!J22,AN42&gt;0),MAX(0,AN42+AO42-MIN(Schulden!G17,AN42+AO42)),0)+IF(AND(Schulden!J18&lt;Schulden!J22,AR42&gt;0),MAX(0,AR42+AS42-MIN(Schulden!G18,AR42+AS42)),0)+IF(AND(Schulden!J19&lt;Schulden!J22,AV42&gt;0),MAX(0,AV42+AW42-MIN(Schulden!G19,AV42+AW42)),0)+IF(AND(Schulden!J20&lt;Schulden!J22,AZ42&gt;0),MAX(0,AZ42+BA42-MIN(Schulden!G20,AZ42+BA42)),0)+IF(AND(Schulden!J21&lt;Schulden!J22,BD42&gt;0),MAX(0,BD42+BE42-MIN(Schulden!G21,BD42+BE42)),0)+IF(AND(Schulden!J22&lt;Schulden!J22,BH42&gt;0),MAX(0,BH42+BI42-MIN(Schulden!G22,BH42+BI42)),0))),MAX(0,BH42+BI42-MIN(Schulden!G22,BH42+BI42)))+SUMIFS(Sonderzahlungen!$D$8:$D$67,Sonderzahlungen!$G$8:$G$67,$B42,Sonderzahlungen!$E$8:$E$67,"Gezielte Schuld",Sonderzahlungen!$F$8:$F$67,Schulden!B22)))</f>
        <v/>
      </c>
      <c r="BK42" s="24">
        <f>MAX(0,BH42+BI42-BJ42)</f>
        <v/>
      </c>
    </row>
    <row r="43">
      <c r="B43" s="23">
        <f>EDATE(B42,1)</f>
        <v/>
      </c>
      <c r="C43" s="24">
        <f>SUMIFS(Sonderzahlungen!$D$8:$D$67,Sonderzahlungen!$G$8:$G$67,B43)</f>
        <v/>
      </c>
      <c r="D43" s="24">
        <f>G42</f>
        <v/>
      </c>
      <c r="E43" s="24">
        <f>IF(D43&lt;=0,0,D43*Schulden!F8/12)</f>
        <v/>
      </c>
      <c r="F43" s="24">
        <f>IF(D43&lt;=0,0,MIN(D43+E43,MIN(Schulden!G8,D43+E43)+MIN(MAX(0,Strategie!$C$9+SUMIFS(Sonderzahlungen!$D$8:$D$67,Sonderzahlungen!$G$8:$G$67,$B43,Sonderzahlungen!$E$8:$E$67,"Nach Strategie")-(IF(AND(Schulden!J8&lt;Schulden!J8,D43&gt;0),MAX(0,D43+E43-MIN(Schulden!G8,D43+E43)),0)+IF(AND(Schulden!J9&lt;Schulden!J8,H43&gt;0),MAX(0,H43+I43-MIN(Schulden!G9,H43+I43)),0)+IF(AND(Schulden!J10&lt;Schulden!J8,L43&gt;0),MAX(0,L43+M43-MIN(Schulden!G10,L43+M43)),0)+IF(AND(Schulden!J11&lt;Schulden!J8,P43&gt;0),MAX(0,P43+Q43-MIN(Schulden!G11,P43+Q43)),0)+IF(AND(Schulden!J12&lt;Schulden!J8,T43&gt;0),MAX(0,T43+U43-MIN(Schulden!G12,T43+U43)),0)+IF(AND(Schulden!J13&lt;Schulden!J8,X43&gt;0),MAX(0,X43+Y43-MIN(Schulden!G13,X43+Y43)),0)+IF(AND(Schulden!J14&lt;Schulden!J8,AB43&gt;0),MAX(0,AB43+AC43-MIN(Schulden!G14,AB43+AC43)),0)+IF(AND(Schulden!J15&lt;Schulden!J8,AF43&gt;0),MAX(0,AF43+AG43-MIN(Schulden!G15,AF43+AG43)),0)+IF(AND(Schulden!J16&lt;Schulden!J8,AJ43&gt;0),MAX(0,AJ43+AK43-MIN(Schulden!G16,AJ43+AK43)),0)+IF(AND(Schulden!J17&lt;Schulden!J8,AN43&gt;0),MAX(0,AN43+AO43-MIN(Schulden!G17,AN43+AO43)),0)+IF(AND(Schulden!J18&lt;Schulden!J8,AR43&gt;0),MAX(0,AR43+AS43-MIN(Schulden!G18,AR43+AS43)),0)+IF(AND(Schulden!J19&lt;Schulden!J8,AV43&gt;0),MAX(0,AV43+AW43-MIN(Schulden!G19,AV43+AW43)),0)+IF(AND(Schulden!J20&lt;Schulden!J8,AZ43&gt;0),MAX(0,AZ43+BA43-MIN(Schulden!G20,AZ43+BA43)),0)+IF(AND(Schulden!J21&lt;Schulden!J8,BD43&gt;0),MAX(0,BD43+BE43-MIN(Schulden!G21,BD43+BE43)),0)+IF(AND(Schulden!J22&lt;Schulden!J8,BH43&gt;0),MAX(0,BH43+BI43-MIN(Schulden!G22,BH43+BI43)),0))),MAX(0,D43+E43-MIN(Schulden!G8,D43+E43)))+SUMIFS(Sonderzahlungen!$D$8:$D$67,Sonderzahlungen!$G$8:$G$67,$B43,Sonderzahlungen!$E$8:$E$67,"Gezielte Schuld",Sonderzahlungen!$F$8:$F$67,Schulden!B8)))</f>
        <v/>
      </c>
      <c r="G43" s="24">
        <f>MAX(0,D43+E43-F43)</f>
        <v/>
      </c>
      <c r="H43" s="24">
        <f>K42</f>
        <v/>
      </c>
      <c r="I43" s="24">
        <f>IF(H43&lt;=0,0,H43*Schulden!F9/12)</f>
        <v/>
      </c>
      <c r="J43" s="24">
        <f>IF(H43&lt;=0,0,MIN(H43+I43,MIN(Schulden!G9,H43+I43)+MIN(MAX(0,Strategie!$C$9+SUMIFS(Sonderzahlungen!$D$8:$D$67,Sonderzahlungen!$G$8:$G$67,$B43,Sonderzahlungen!$E$8:$E$67,"Nach Strategie")-(IF(AND(Schulden!J8&lt;Schulden!J9,D43&gt;0),MAX(0,D43+E43-MIN(Schulden!G8,D43+E43)),0)+IF(AND(Schulden!J9&lt;Schulden!J9,H43&gt;0),MAX(0,H43+I43-MIN(Schulden!G9,H43+I43)),0)+IF(AND(Schulden!J10&lt;Schulden!J9,L43&gt;0),MAX(0,L43+M43-MIN(Schulden!G10,L43+M43)),0)+IF(AND(Schulden!J11&lt;Schulden!J9,P43&gt;0),MAX(0,P43+Q43-MIN(Schulden!G11,P43+Q43)),0)+IF(AND(Schulden!J12&lt;Schulden!J9,T43&gt;0),MAX(0,T43+U43-MIN(Schulden!G12,T43+U43)),0)+IF(AND(Schulden!J13&lt;Schulden!J9,X43&gt;0),MAX(0,X43+Y43-MIN(Schulden!G13,X43+Y43)),0)+IF(AND(Schulden!J14&lt;Schulden!J9,AB43&gt;0),MAX(0,AB43+AC43-MIN(Schulden!G14,AB43+AC43)),0)+IF(AND(Schulden!J15&lt;Schulden!J9,AF43&gt;0),MAX(0,AF43+AG43-MIN(Schulden!G15,AF43+AG43)),0)+IF(AND(Schulden!J16&lt;Schulden!J9,AJ43&gt;0),MAX(0,AJ43+AK43-MIN(Schulden!G16,AJ43+AK43)),0)+IF(AND(Schulden!J17&lt;Schulden!J9,AN43&gt;0),MAX(0,AN43+AO43-MIN(Schulden!G17,AN43+AO43)),0)+IF(AND(Schulden!J18&lt;Schulden!J9,AR43&gt;0),MAX(0,AR43+AS43-MIN(Schulden!G18,AR43+AS43)),0)+IF(AND(Schulden!J19&lt;Schulden!J9,AV43&gt;0),MAX(0,AV43+AW43-MIN(Schulden!G19,AV43+AW43)),0)+IF(AND(Schulden!J20&lt;Schulden!J9,AZ43&gt;0),MAX(0,AZ43+BA43-MIN(Schulden!G20,AZ43+BA43)),0)+IF(AND(Schulden!J21&lt;Schulden!J9,BD43&gt;0),MAX(0,BD43+BE43-MIN(Schulden!G21,BD43+BE43)),0)+IF(AND(Schulden!J22&lt;Schulden!J9,BH43&gt;0),MAX(0,BH43+BI43-MIN(Schulden!G22,BH43+BI43)),0))),MAX(0,H43+I43-MIN(Schulden!G9,H43+I43)))+SUMIFS(Sonderzahlungen!$D$8:$D$67,Sonderzahlungen!$G$8:$G$67,$B43,Sonderzahlungen!$E$8:$E$67,"Gezielte Schuld",Sonderzahlungen!$F$8:$F$67,Schulden!B9)))</f>
        <v/>
      </c>
      <c r="K43" s="24">
        <f>MAX(0,H43+I43-J43)</f>
        <v/>
      </c>
      <c r="L43" s="24">
        <f>O42</f>
        <v/>
      </c>
      <c r="M43" s="24">
        <f>IF(L43&lt;=0,0,L43*Schulden!F10/12)</f>
        <v/>
      </c>
      <c r="N43" s="24">
        <f>IF(L43&lt;=0,0,MIN(L43+M43,MIN(Schulden!G10,L43+M43)+MIN(MAX(0,Strategie!$C$9+SUMIFS(Sonderzahlungen!$D$8:$D$67,Sonderzahlungen!$G$8:$G$67,$B43,Sonderzahlungen!$E$8:$E$67,"Nach Strategie")-(IF(AND(Schulden!J8&lt;Schulden!J10,D43&gt;0),MAX(0,D43+E43-MIN(Schulden!G8,D43+E43)),0)+IF(AND(Schulden!J9&lt;Schulden!J10,H43&gt;0),MAX(0,H43+I43-MIN(Schulden!G9,H43+I43)),0)+IF(AND(Schulden!J10&lt;Schulden!J10,L43&gt;0),MAX(0,L43+M43-MIN(Schulden!G10,L43+M43)),0)+IF(AND(Schulden!J11&lt;Schulden!J10,P43&gt;0),MAX(0,P43+Q43-MIN(Schulden!G11,P43+Q43)),0)+IF(AND(Schulden!J12&lt;Schulden!J10,T43&gt;0),MAX(0,T43+U43-MIN(Schulden!G12,T43+U43)),0)+IF(AND(Schulden!J13&lt;Schulden!J10,X43&gt;0),MAX(0,X43+Y43-MIN(Schulden!G13,X43+Y43)),0)+IF(AND(Schulden!J14&lt;Schulden!J10,AB43&gt;0),MAX(0,AB43+AC43-MIN(Schulden!G14,AB43+AC43)),0)+IF(AND(Schulden!J15&lt;Schulden!J10,AF43&gt;0),MAX(0,AF43+AG43-MIN(Schulden!G15,AF43+AG43)),0)+IF(AND(Schulden!J16&lt;Schulden!J10,AJ43&gt;0),MAX(0,AJ43+AK43-MIN(Schulden!G16,AJ43+AK43)),0)+IF(AND(Schulden!J17&lt;Schulden!J10,AN43&gt;0),MAX(0,AN43+AO43-MIN(Schulden!G17,AN43+AO43)),0)+IF(AND(Schulden!J18&lt;Schulden!J10,AR43&gt;0),MAX(0,AR43+AS43-MIN(Schulden!G18,AR43+AS43)),0)+IF(AND(Schulden!J19&lt;Schulden!J10,AV43&gt;0),MAX(0,AV43+AW43-MIN(Schulden!G19,AV43+AW43)),0)+IF(AND(Schulden!J20&lt;Schulden!J10,AZ43&gt;0),MAX(0,AZ43+BA43-MIN(Schulden!G20,AZ43+BA43)),0)+IF(AND(Schulden!J21&lt;Schulden!J10,BD43&gt;0),MAX(0,BD43+BE43-MIN(Schulden!G21,BD43+BE43)),0)+IF(AND(Schulden!J22&lt;Schulden!J10,BH43&gt;0),MAX(0,BH43+BI43-MIN(Schulden!G22,BH43+BI43)),0))),MAX(0,L43+M43-MIN(Schulden!G10,L43+M43)))+SUMIFS(Sonderzahlungen!$D$8:$D$67,Sonderzahlungen!$G$8:$G$67,$B43,Sonderzahlungen!$E$8:$E$67,"Gezielte Schuld",Sonderzahlungen!$F$8:$F$67,Schulden!B10)))</f>
        <v/>
      </c>
      <c r="O43" s="24">
        <f>MAX(0,L43+M43-N43)</f>
        <v/>
      </c>
      <c r="P43" s="24">
        <f>S42</f>
        <v/>
      </c>
      <c r="Q43" s="24">
        <f>IF(P43&lt;=0,0,P43*Schulden!F11/12)</f>
        <v/>
      </c>
      <c r="R43" s="24">
        <f>IF(P43&lt;=0,0,MIN(P43+Q43,MIN(Schulden!G11,P43+Q43)+MIN(MAX(0,Strategie!$C$9+SUMIFS(Sonderzahlungen!$D$8:$D$67,Sonderzahlungen!$G$8:$G$67,$B43,Sonderzahlungen!$E$8:$E$67,"Nach Strategie")-(IF(AND(Schulden!J8&lt;Schulden!J11,D43&gt;0),MAX(0,D43+E43-MIN(Schulden!G8,D43+E43)),0)+IF(AND(Schulden!J9&lt;Schulden!J11,H43&gt;0),MAX(0,H43+I43-MIN(Schulden!G9,H43+I43)),0)+IF(AND(Schulden!J10&lt;Schulden!J11,L43&gt;0),MAX(0,L43+M43-MIN(Schulden!G10,L43+M43)),0)+IF(AND(Schulden!J11&lt;Schulden!J11,P43&gt;0),MAX(0,P43+Q43-MIN(Schulden!G11,P43+Q43)),0)+IF(AND(Schulden!J12&lt;Schulden!J11,T43&gt;0),MAX(0,T43+U43-MIN(Schulden!G12,T43+U43)),0)+IF(AND(Schulden!J13&lt;Schulden!J11,X43&gt;0),MAX(0,X43+Y43-MIN(Schulden!G13,X43+Y43)),0)+IF(AND(Schulden!J14&lt;Schulden!J11,AB43&gt;0),MAX(0,AB43+AC43-MIN(Schulden!G14,AB43+AC43)),0)+IF(AND(Schulden!J15&lt;Schulden!J11,AF43&gt;0),MAX(0,AF43+AG43-MIN(Schulden!G15,AF43+AG43)),0)+IF(AND(Schulden!J16&lt;Schulden!J11,AJ43&gt;0),MAX(0,AJ43+AK43-MIN(Schulden!G16,AJ43+AK43)),0)+IF(AND(Schulden!J17&lt;Schulden!J11,AN43&gt;0),MAX(0,AN43+AO43-MIN(Schulden!G17,AN43+AO43)),0)+IF(AND(Schulden!J18&lt;Schulden!J11,AR43&gt;0),MAX(0,AR43+AS43-MIN(Schulden!G18,AR43+AS43)),0)+IF(AND(Schulden!J19&lt;Schulden!J11,AV43&gt;0),MAX(0,AV43+AW43-MIN(Schulden!G19,AV43+AW43)),0)+IF(AND(Schulden!J20&lt;Schulden!J11,AZ43&gt;0),MAX(0,AZ43+BA43-MIN(Schulden!G20,AZ43+BA43)),0)+IF(AND(Schulden!J21&lt;Schulden!J11,BD43&gt;0),MAX(0,BD43+BE43-MIN(Schulden!G21,BD43+BE43)),0)+IF(AND(Schulden!J22&lt;Schulden!J11,BH43&gt;0),MAX(0,BH43+BI43-MIN(Schulden!G22,BH43+BI43)),0))),MAX(0,P43+Q43-MIN(Schulden!G11,P43+Q43)))+SUMIFS(Sonderzahlungen!$D$8:$D$67,Sonderzahlungen!$G$8:$G$67,$B43,Sonderzahlungen!$E$8:$E$67,"Gezielte Schuld",Sonderzahlungen!$F$8:$F$67,Schulden!B11)))</f>
        <v/>
      </c>
      <c r="S43" s="24">
        <f>MAX(0,P43+Q43-R43)</f>
        <v/>
      </c>
      <c r="T43" s="24">
        <f>W42</f>
        <v/>
      </c>
      <c r="U43" s="24">
        <f>IF(T43&lt;=0,0,T43*Schulden!F12/12)</f>
        <v/>
      </c>
      <c r="V43" s="24">
        <f>IF(T43&lt;=0,0,MIN(T43+U43,MIN(Schulden!G12,T43+U43)+MIN(MAX(0,Strategie!$C$9+SUMIFS(Sonderzahlungen!$D$8:$D$67,Sonderzahlungen!$G$8:$G$67,$B43,Sonderzahlungen!$E$8:$E$67,"Nach Strategie")-(IF(AND(Schulden!J8&lt;Schulden!J12,D43&gt;0),MAX(0,D43+E43-MIN(Schulden!G8,D43+E43)),0)+IF(AND(Schulden!J9&lt;Schulden!J12,H43&gt;0),MAX(0,H43+I43-MIN(Schulden!G9,H43+I43)),0)+IF(AND(Schulden!J10&lt;Schulden!J12,L43&gt;0),MAX(0,L43+M43-MIN(Schulden!G10,L43+M43)),0)+IF(AND(Schulden!J11&lt;Schulden!J12,P43&gt;0),MAX(0,P43+Q43-MIN(Schulden!G11,P43+Q43)),0)+IF(AND(Schulden!J12&lt;Schulden!J12,T43&gt;0),MAX(0,T43+U43-MIN(Schulden!G12,T43+U43)),0)+IF(AND(Schulden!J13&lt;Schulden!J12,X43&gt;0),MAX(0,X43+Y43-MIN(Schulden!G13,X43+Y43)),0)+IF(AND(Schulden!J14&lt;Schulden!J12,AB43&gt;0),MAX(0,AB43+AC43-MIN(Schulden!G14,AB43+AC43)),0)+IF(AND(Schulden!J15&lt;Schulden!J12,AF43&gt;0),MAX(0,AF43+AG43-MIN(Schulden!G15,AF43+AG43)),0)+IF(AND(Schulden!J16&lt;Schulden!J12,AJ43&gt;0),MAX(0,AJ43+AK43-MIN(Schulden!G16,AJ43+AK43)),0)+IF(AND(Schulden!J17&lt;Schulden!J12,AN43&gt;0),MAX(0,AN43+AO43-MIN(Schulden!G17,AN43+AO43)),0)+IF(AND(Schulden!J18&lt;Schulden!J12,AR43&gt;0),MAX(0,AR43+AS43-MIN(Schulden!G18,AR43+AS43)),0)+IF(AND(Schulden!J19&lt;Schulden!J12,AV43&gt;0),MAX(0,AV43+AW43-MIN(Schulden!G19,AV43+AW43)),0)+IF(AND(Schulden!J20&lt;Schulden!J12,AZ43&gt;0),MAX(0,AZ43+BA43-MIN(Schulden!G20,AZ43+BA43)),0)+IF(AND(Schulden!J21&lt;Schulden!J12,BD43&gt;0),MAX(0,BD43+BE43-MIN(Schulden!G21,BD43+BE43)),0)+IF(AND(Schulden!J22&lt;Schulden!J12,BH43&gt;0),MAX(0,BH43+BI43-MIN(Schulden!G22,BH43+BI43)),0))),MAX(0,T43+U43-MIN(Schulden!G12,T43+U43)))+SUMIFS(Sonderzahlungen!$D$8:$D$67,Sonderzahlungen!$G$8:$G$67,$B43,Sonderzahlungen!$E$8:$E$67,"Gezielte Schuld",Sonderzahlungen!$F$8:$F$67,Schulden!B12)))</f>
        <v/>
      </c>
      <c r="W43" s="24">
        <f>MAX(0,T43+U43-V43)</f>
        <v/>
      </c>
      <c r="X43" s="24">
        <f>AA42</f>
        <v/>
      </c>
      <c r="Y43" s="24">
        <f>IF(X43&lt;=0,0,X43*Schulden!F13/12)</f>
        <v/>
      </c>
      <c r="Z43" s="24">
        <f>IF(X43&lt;=0,0,MIN(X43+Y43,MIN(Schulden!G13,X43+Y43)+MIN(MAX(0,Strategie!$C$9+SUMIFS(Sonderzahlungen!$D$8:$D$67,Sonderzahlungen!$G$8:$G$67,$B43,Sonderzahlungen!$E$8:$E$67,"Nach Strategie")-(IF(AND(Schulden!J8&lt;Schulden!J13,D43&gt;0),MAX(0,D43+E43-MIN(Schulden!G8,D43+E43)),0)+IF(AND(Schulden!J9&lt;Schulden!J13,H43&gt;0),MAX(0,H43+I43-MIN(Schulden!G9,H43+I43)),0)+IF(AND(Schulden!J10&lt;Schulden!J13,L43&gt;0),MAX(0,L43+M43-MIN(Schulden!G10,L43+M43)),0)+IF(AND(Schulden!J11&lt;Schulden!J13,P43&gt;0),MAX(0,P43+Q43-MIN(Schulden!G11,P43+Q43)),0)+IF(AND(Schulden!J12&lt;Schulden!J13,T43&gt;0),MAX(0,T43+U43-MIN(Schulden!G12,T43+U43)),0)+IF(AND(Schulden!J13&lt;Schulden!J13,X43&gt;0),MAX(0,X43+Y43-MIN(Schulden!G13,X43+Y43)),0)+IF(AND(Schulden!J14&lt;Schulden!J13,AB43&gt;0),MAX(0,AB43+AC43-MIN(Schulden!G14,AB43+AC43)),0)+IF(AND(Schulden!J15&lt;Schulden!J13,AF43&gt;0),MAX(0,AF43+AG43-MIN(Schulden!G15,AF43+AG43)),0)+IF(AND(Schulden!J16&lt;Schulden!J13,AJ43&gt;0),MAX(0,AJ43+AK43-MIN(Schulden!G16,AJ43+AK43)),0)+IF(AND(Schulden!J17&lt;Schulden!J13,AN43&gt;0),MAX(0,AN43+AO43-MIN(Schulden!G17,AN43+AO43)),0)+IF(AND(Schulden!J18&lt;Schulden!J13,AR43&gt;0),MAX(0,AR43+AS43-MIN(Schulden!G18,AR43+AS43)),0)+IF(AND(Schulden!J19&lt;Schulden!J13,AV43&gt;0),MAX(0,AV43+AW43-MIN(Schulden!G19,AV43+AW43)),0)+IF(AND(Schulden!J20&lt;Schulden!J13,AZ43&gt;0),MAX(0,AZ43+BA43-MIN(Schulden!G20,AZ43+BA43)),0)+IF(AND(Schulden!J21&lt;Schulden!J13,BD43&gt;0),MAX(0,BD43+BE43-MIN(Schulden!G21,BD43+BE43)),0)+IF(AND(Schulden!J22&lt;Schulden!J13,BH43&gt;0),MAX(0,BH43+BI43-MIN(Schulden!G22,BH43+BI43)),0))),MAX(0,X43+Y43-MIN(Schulden!G13,X43+Y43)))+SUMIFS(Sonderzahlungen!$D$8:$D$67,Sonderzahlungen!$G$8:$G$67,$B43,Sonderzahlungen!$E$8:$E$67,"Gezielte Schuld",Sonderzahlungen!$F$8:$F$67,Schulden!B13)))</f>
        <v/>
      </c>
      <c r="AA43" s="24">
        <f>MAX(0,X43+Y43-Z43)</f>
        <v/>
      </c>
      <c r="AB43" s="24">
        <f>AE42</f>
        <v/>
      </c>
      <c r="AC43" s="24">
        <f>IF(AB43&lt;=0,0,AB43*Schulden!F14/12)</f>
        <v/>
      </c>
      <c r="AD43" s="24">
        <f>IF(AB43&lt;=0,0,MIN(AB43+AC43,MIN(Schulden!G14,AB43+AC43)+MIN(MAX(0,Strategie!$C$9+SUMIFS(Sonderzahlungen!$D$8:$D$67,Sonderzahlungen!$G$8:$G$67,$B43,Sonderzahlungen!$E$8:$E$67,"Nach Strategie")-(IF(AND(Schulden!J8&lt;Schulden!J14,D43&gt;0),MAX(0,D43+E43-MIN(Schulden!G8,D43+E43)),0)+IF(AND(Schulden!J9&lt;Schulden!J14,H43&gt;0),MAX(0,H43+I43-MIN(Schulden!G9,H43+I43)),0)+IF(AND(Schulden!J10&lt;Schulden!J14,L43&gt;0),MAX(0,L43+M43-MIN(Schulden!G10,L43+M43)),0)+IF(AND(Schulden!J11&lt;Schulden!J14,P43&gt;0),MAX(0,P43+Q43-MIN(Schulden!G11,P43+Q43)),0)+IF(AND(Schulden!J12&lt;Schulden!J14,T43&gt;0),MAX(0,T43+U43-MIN(Schulden!G12,T43+U43)),0)+IF(AND(Schulden!J13&lt;Schulden!J14,X43&gt;0),MAX(0,X43+Y43-MIN(Schulden!G13,X43+Y43)),0)+IF(AND(Schulden!J14&lt;Schulden!J14,AB43&gt;0),MAX(0,AB43+AC43-MIN(Schulden!G14,AB43+AC43)),0)+IF(AND(Schulden!J15&lt;Schulden!J14,AF43&gt;0),MAX(0,AF43+AG43-MIN(Schulden!G15,AF43+AG43)),0)+IF(AND(Schulden!J16&lt;Schulden!J14,AJ43&gt;0),MAX(0,AJ43+AK43-MIN(Schulden!G16,AJ43+AK43)),0)+IF(AND(Schulden!J17&lt;Schulden!J14,AN43&gt;0),MAX(0,AN43+AO43-MIN(Schulden!G17,AN43+AO43)),0)+IF(AND(Schulden!J18&lt;Schulden!J14,AR43&gt;0),MAX(0,AR43+AS43-MIN(Schulden!G18,AR43+AS43)),0)+IF(AND(Schulden!J19&lt;Schulden!J14,AV43&gt;0),MAX(0,AV43+AW43-MIN(Schulden!G19,AV43+AW43)),0)+IF(AND(Schulden!J20&lt;Schulden!J14,AZ43&gt;0),MAX(0,AZ43+BA43-MIN(Schulden!G20,AZ43+BA43)),0)+IF(AND(Schulden!J21&lt;Schulden!J14,BD43&gt;0),MAX(0,BD43+BE43-MIN(Schulden!G21,BD43+BE43)),0)+IF(AND(Schulden!J22&lt;Schulden!J14,BH43&gt;0),MAX(0,BH43+BI43-MIN(Schulden!G22,BH43+BI43)),0))),MAX(0,AB43+AC43-MIN(Schulden!G14,AB43+AC43)))+SUMIFS(Sonderzahlungen!$D$8:$D$67,Sonderzahlungen!$G$8:$G$67,$B43,Sonderzahlungen!$E$8:$E$67,"Gezielte Schuld",Sonderzahlungen!$F$8:$F$67,Schulden!B14)))</f>
        <v/>
      </c>
      <c r="AE43" s="24">
        <f>MAX(0,AB43+AC43-AD43)</f>
        <v/>
      </c>
      <c r="AF43" s="24">
        <f>AI42</f>
        <v/>
      </c>
      <c r="AG43" s="24">
        <f>IF(AF43&lt;=0,0,AF43*Schulden!F15/12)</f>
        <v/>
      </c>
      <c r="AH43" s="24">
        <f>IF(AF43&lt;=0,0,MIN(AF43+AG43,MIN(Schulden!G15,AF43+AG43)+MIN(MAX(0,Strategie!$C$9+SUMIFS(Sonderzahlungen!$D$8:$D$67,Sonderzahlungen!$G$8:$G$67,$B43,Sonderzahlungen!$E$8:$E$67,"Nach Strategie")-(IF(AND(Schulden!J8&lt;Schulden!J15,D43&gt;0),MAX(0,D43+E43-MIN(Schulden!G8,D43+E43)),0)+IF(AND(Schulden!J9&lt;Schulden!J15,H43&gt;0),MAX(0,H43+I43-MIN(Schulden!G9,H43+I43)),0)+IF(AND(Schulden!J10&lt;Schulden!J15,L43&gt;0),MAX(0,L43+M43-MIN(Schulden!G10,L43+M43)),0)+IF(AND(Schulden!J11&lt;Schulden!J15,P43&gt;0),MAX(0,P43+Q43-MIN(Schulden!G11,P43+Q43)),0)+IF(AND(Schulden!J12&lt;Schulden!J15,T43&gt;0),MAX(0,T43+U43-MIN(Schulden!G12,T43+U43)),0)+IF(AND(Schulden!J13&lt;Schulden!J15,X43&gt;0),MAX(0,X43+Y43-MIN(Schulden!G13,X43+Y43)),0)+IF(AND(Schulden!J14&lt;Schulden!J15,AB43&gt;0),MAX(0,AB43+AC43-MIN(Schulden!G14,AB43+AC43)),0)+IF(AND(Schulden!J15&lt;Schulden!J15,AF43&gt;0),MAX(0,AF43+AG43-MIN(Schulden!G15,AF43+AG43)),0)+IF(AND(Schulden!J16&lt;Schulden!J15,AJ43&gt;0),MAX(0,AJ43+AK43-MIN(Schulden!G16,AJ43+AK43)),0)+IF(AND(Schulden!J17&lt;Schulden!J15,AN43&gt;0),MAX(0,AN43+AO43-MIN(Schulden!G17,AN43+AO43)),0)+IF(AND(Schulden!J18&lt;Schulden!J15,AR43&gt;0),MAX(0,AR43+AS43-MIN(Schulden!G18,AR43+AS43)),0)+IF(AND(Schulden!J19&lt;Schulden!J15,AV43&gt;0),MAX(0,AV43+AW43-MIN(Schulden!G19,AV43+AW43)),0)+IF(AND(Schulden!J20&lt;Schulden!J15,AZ43&gt;0),MAX(0,AZ43+BA43-MIN(Schulden!G20,AZ43+BA43)),0)+IF(AND(Schulden!J21&lt;Schulden!J15,BD43&gt;0),MAX(0,BD43+BE43-MIN(Schulden!G21,BD43+BE43)),0)+IF(AND(Schulden!J22&lt;Schulden!J15,BH43&gt;0),MAX(0,BH43+BI43-MIN(Schulden!G22,BH43+BI43)),0))),MAX(0,AF43+AG43-MIN(Schulden!G15,AF43+AG43)))+SUMIFS(Sonderzahlungen!$D$8:$D$67,Sonderzahlungen!$G$8:$G$67,$B43,Sonderzahlungen!$E$8:$E$67,"Gezielte Schuld",Sonderzahlungen!$F$8:$F$67,Schulden!B15)))</f>
        <v/>
      </c>
      <c r="AI43" s="24">
        <f>MAX(0,AF43+AG43-AH43)</f>
        <v/>
      </c>
      <c r="AJ43" s="24">
        <f>AM42</f>
        <v/>
      </c>
      <c r="AK43" s="24">
        <f>IF(AJ43&lt;=0,0,AJ43*Schulden!F16/12)</f>
        <v/>
      </c>
      <c r="AL43" s="24">
        <f>IF(AJ43&lt;=0,0,MIN(AJ43+AK43,MIN(Schulden!G16,AJ43+AK43)+MIN(MAX(0,Strategie!$C$9+SUMIFS(Sonderzahlungen!$D$8:$D$67,Sonderzahlungen!$G$8:$G$67,$B43,Sonderzahlungen!$E$8:$E$67,"Nach Strategie")-(IF(AND(Schulden!J8&lt;Schulden!J16,D43&gt;0),MAX(0,D43+E43-MIN(Schulden!G8,D43+E43)),0)+IF(AND(Schulden!J9&lt;Schulden!J16,H43&gt;0),MAX(0,H43+I43-MIN(Schulden!G9,H43+I43)),0)+IF(AND(Schulden!J10&lt;Schulden!J16,L43&gt;0),MAX(0,L43+M43-MIN(Schulden!G10,L43+M43)),0)+IF(AND(Schulden!J11&lt;Schulden!J16,P43&gt;0),MAX(0,P43+Q43-MIN(Schulden!G11,P43+Q43)),0)+IF(AND(Schulden!J12&lt;Schulden!J16,T43&gt;0),MAX(0,T43+U43-MIN(Schulden!G12,T43+U43)),0)+IF(AND(Schulden!J13&lt;Schulden!J16,X43&gt;0),MAX(0,X43+Y43-MIN(Schulden!G13,X43+Y43)),0)+IF(AND(Schulden!J14&lt;Schulden!J16,AB43&gt;0),MAX(0,AB43+AC43-MIN(Schulden!G14,AB43+AC43)),0)+IF(AND(Schulden!J15&lt;Schulden!J16,AF43&gt;0),MAX(0,AF43+AG43-MIN(Schulden!G15,AF43+AG43)),0)+IF(AND(Schulden!J16&lt;Schulden!J16,AJ43&gt;0),MAX(0,AJ43+AK43-MIN(Schulden!G16,AJ43+AK43)),0)+IF(AND(Schulden!J17&lt;Schulden!J16,AN43&gt;0),MAX(0,AN43+AO43-MIN(Schulden!G17,AN43+AO43)),0)+IF(AND(Schulden!J18&lt;Schulden!J16,AR43&gt;0),MAX(0,AR43+AS43-MIN(Schulden!G18,AR43+AS43)),0)+IF(AND(Schulden!J19&lt;Schulden!J16,AV43&gt;0),MAX(0,AV43+AW43-MIN(Schulden!G19,AV43+AW43)),0)+IF(AND(Schulden!J20&lt;Schulden!J16,AZ43&gt;0),MAX(0,AZ43+BA43-MIN(Schulden!G20,AZ43+BA43)),0)+IF(AND(Schulden!J21&lt;Schulden!J16,BD43&gt;0),MAX(0,BD43+BE43-MIN(Schulden!G21,BD43+BE43)),0)+IF(AND(Schulden!J22&lt;Schulden!J16,BH43&gt;0),MAX(0,BH43+BI43-MIN(Schulden!G22,BH43+BI43)),0))),MAX(0,AJ43+AK43-MIN(Schulden!G16,AJ43+AK43)))+SUMIFS(Sonderzahlungen!$D$8:$D$67,Sonderzahlungen!$G$8:$G$67,$B43,Sonderzahlungen!$E$8:$E$67,"Gezielte Schuld",Sonderzahlungen!$F$8:$F$67,Schulden!B16)))</f>
        <v/>
      </c>
      <c r="AM43" s="24">
        <f>MAX(0,AJ43+AK43-AL43)</f>
        <v/>
      </c>
      <c r="AN43" s="24">
        <f>AQ42</f>
        <v/>
      </c>
      <c r="AO43" s="24">
        <f>IF(AN43&lt;=0,0,AN43*Schulden!F17/12)</f>
        <v/>
      </c>
      <c r="AP43" s="24">
        <f>IF(AN43&lt;=0,0,MIN(AN43+AO43,MIN(Schulden!G17,AN43+AO43)+MIN(MAX(0,Strategie!$C$9+SUMIFS(Sonderzahlungen!$D$8:$D$67,Sonderzahlungen!$G$8:$G$67,$B43,Sonderzahlungen!$E$8:$E$67,"Nach Strategie")-(IF(AND(Schulden!J8&lt;Schulden!J17,D43&gt;0),MAX(0,D43+E43-MIN(Schulden!G8,D43+E43)),0)+IF(AND(Schulden!J9&lt;Schulden!J17,H43&gt;0),MAX(0,H43+I43-MIN(Schulden!G9,H43+I43)),0)+IF(AND(Schulden!J10&lt;Schulden!J17,L43&gt;0),MAX(0,L43+M43-MIN(Schulden!G10,L43+M43)),0)+IF(AND(Schulden!J11&lt;Schulden!J17,P43&gt;0),MAX(0,P43+Q43-MIN(Schulden!G11,P43+Q43)),0)+IF(AND(Schulden!J12&lt;Schulden!J17,T43&gt;0),MAX(0,T43+U43-MIN(Schulden!G12,T43+U43)),0)+IF(AND(Schulden!J13&lt;Schulden!J17,X43&gt;0),MAX(0,X43+Y43-MIN(Schulden!G13,X43+Y43)),0)+IF(AND(Schulden!J14&lt;Schulden!J17,AB43&gt;0),MAX(0,AB43+AC43-MIN(Schulden!G14,AB43+AC43)),0)+IF(AND(Schulden!J15&lt;Schulden!J17,AF43&gt;0),MAX(0,AF43+AG43-MIN(Schulden!G15,AF43+AG43)),0)+IF(AND(Schulden!J16&lt;Schulden!J17,AJ43&gt;0),MAX(0,AJ43+AK43-MIN(Schulden!G16,AJ43+AK43)),0)+IF(AND(Schulden!J17&lt;Schulden!J17,AN43&gt;0),MAX(0,AN43+AO43-MIN(Schulden!G17,AN43+AO43)),0)+IF(AND(Schulden!J18&lt;Schulden!J17,AR43&gt;0),MAX(0,AR43+AS43-MIN(Schulden!G18,AR43+AS43)),0)+IF(AND(Schulden!J19&lt;Schulden!J17,AV43&gt;0),MAX(0,AV43+AW43-MIN(Schulden!G19,AV43+AW43)),0)+IF(AND(Schulden!J20&lt;Schulden!J17,AZ43&gt;0),MAX(0,AZ43+BA43-MIN(Schulden!G20,AZ43+BA43)),0)+IF(AND(Schulden!J21&lt;Schulden!J17,BD43&gt;0),MAX(0,BD43+BE43-MIN(Schulden!G21,BD43+BE43)),0)+IF(AND(Schulden!J22&lt;Schulden!J17,BH43&gt;0),MAX(0,BH43+BI43-MIN(Schulden!G22,BH43+BI43)),0))),MAX(0,AN43+AO43-MIN(Schulden!G17,AN43+AO43)))+SUMIFS(Sonderzahlungen!$D$8:$D$67,Sonderzahlungen!$G$8:$G$67,$B43,Sonderzahlungen!$E$8:$E$67,"Gezielte Schuld",Sonderzahlungen!$F$8:$F$67,Schulden!B17)))</f>
        <v/>
      </c>
      <c r="AQ43" s="24">
        <f>MAX(0,AN43+AO43-AP43)</f>
        <v/>
      </c>
      <c r="AR43" s="24">
        <f>AU42</f>
        <v/>
      </c>
      <c r="AS43" s="24">
        <f>IF(AR43&lt;=0,0,AR43*Schulden!F18/12)</f>
        <v/>
      </c>
      <c r="AT43" s="24">
        <f>IF(AR43&lt;=0,0,MIN(AR43+AS43,MIN(Schulden!G18,AR43+AS43)+MIN(MAX(0,Strategie!$C$9+SUMIFS(Sonderzahlungen!$D$8:$D$67,Sonderzahlungen!$G$8:$G$67,$B43,Sonderzahlungen!$E$8:$E$67,"Nach Strategie")-(IF(AND(Schulden!J8&lt;Schulden!J18,D43&gt;0),MAX(0,D43+E43-MIN(Schulden!G8,D43+E43)),0)+IF(AND(Schulden!J9&lt;Schulden!J18,H43&gt;0),MAX(0,H43+I43-MIN(Schulden!G9,H43+I43)),0)+IF(AND(Schulden!J10&lt;Schulden!J18,L43&gt;0),MAX(0,L43+M43-MIN(Schulden!G10,L43+M43)),0)+IF(AND(Schulden!J11&lt;Schulden!J18,P43&gt;0),MAX(0,P43+Q43-MIN(Schulden!G11,P43+Q43)),0)+IF(AND(Schulden!J12&lt;Schulden!J18,T43&gt;0),MAX(0,T43+U43-MIN(Schulden!G12,T43+U43)),0)+IF(AND(Schulden!J13&lt;Schulden!J18,X43&gt;0),MAX(0,X43+Y43-MIN(Schulden!G13,X43+Y43)),0)+IF(AND(Schulden!J14&lt;Schulden!J18,AB43&gt;0),MAX(0,AB43+AC43-MIN(Schulden!G14,AB43+AC43)),0)+IF(AND(Schulden!J15&lt;Schulden!J18,AF43&gt;0),MAX(0,AF43+AG43-MIN(Schulden!G15,AF43+AG43)),0)+IF(AND(Schulden!J16&lt;Schulden!J18,AJ43&gt;0),MAX(0,AJ43+AK43-MIN(Schulden!G16,AJ43+AK43)),0)+IF(AND(Schulden!J17&lt;Schulden!J18,AN43&gt;0),MAX(0,AN43+AO43-MIN(Schulden!G17,AN43+AO43)),0)+IF(AND(Schulden!J18&lt;Schulden!J18,AR43&gt;0),MAX(0,AR43+AS43-MIN(Schulden!G18,AR43+AS43)),0)+IF(AND(Schulden!J19&lt;Schulden!J18,AV43&gt;0),MAX(0,AV43+AW43-MIN(Schulden!G19,AV43+AW43)),0)+IF(AND(Schulden!J20&lt;Schulden!J18,AZ43&gt;0),MAX(0,AZ43+BA43-MIN(Schulden!G20,AZ43+BA43)),0)+IF(AND(Schulden!J21&lt;Schulden!J18,BD43&gt;0),MAX(0,BD43+BE43-MIN(Schulden!G21,BD43+BE43)),0)+IF(AND(Schulden!J22&lt;Schulden!J18,BH43&gt;0),MAX(0,BH43+BI43-MIN(Schulden!G22,BH43+BI43)),0))),MAX(0,AR43+AS43-MIN(Schulden!G18,AR43+AS43)))+SUMIFS(Sonderzahlungen!$D$8:$D$67,Sonderzahlungen!$G$8:$G$67,$B43,Sonderzahlungen!$E$8:$E$67,"Gezielte Schuld",Sonderzahlungen!$F$8:$F$67,Schulden!B18)))</f>
        <v/>
      </c>
      <c r="AU43" s="24">
        <f>MAX(0,AR43+AS43-AT43)</f>
        <v/>
      </c>
      <c r="AV43" s="24">
        <f>AY42</f>
        <v/>
      </c>
      <c r="AW43" s="24">
        <f>IF(AV43&lt;=0,0,AV43*Schulden!F19/12)</f>
        <v/>
      </c>
      <c r="AX43" s="24">
        <f>IF(AV43&lt;=0,0,MIN(AV43+AW43,MIN(Schulden!G19,AV43+AW43)+MIN(MAX(0,Strategie!$C$9+SUMIFS(Sonderzahlungen!$D$8:$D$67,Sonderzahlungen!$G$8:$G$67,$B43,Sonderzahlungen!$E$8:$E$67,"Nach Strategie")-(IF(AND(Schulden!J8&lt;Schulden!J19,D43&gt;0),MAX(0,D43+E43-MIN(Schulden!G8,D43+E43)),0)+IF(AND(Schulden!J9&lt;Schulden!J19,H43&gt;0),MAX(0,H43+I43-MIN(Schulden!G9,H43+I43)),0)+IF(AND(Schulden!J10&lt;Schulden!J19,L43&gt;0),MAX(0,L43+M43-MIN(Schulden!G10,L43+M43)),0)+IF(AND(Schulden!J11&lt;Schulden!J19,P43&gt;0),MAX(0,P43+Q43-MIN(Schulden!G11,P43+Q43)),0)+IF(AND(Schulden!J12&lt;Schulden!J19,T43&gt;0),MAX(0,T43+U43-MIN(Schulden!G12,T43+U43)),0)+IF(AND(Schulden!J13&lt;Schulden!J19,X43&gt;0),MAX(0,X43+Y43-MIN(Schulden!G13,X43+Y43)),0)+IF(AND(Schulden!J14&lt;Schulden!J19,AB43&gt;0),MAX(0,AB43+AC43-MIN(Schulden!G14,AB43+AC43)),0)+IF(AND(Schulden!J15&lt;Schulden!J19,AF43&gt;0),MAX(0,AF43+AG43-MIN(Schulden!G15,AF43+AG43)),0)+IF(AND(Schulden!J16&lt;Schulden!J19,AJ43&gt;0),MAX(0,AJ43+AK43-MIN(Schulden!G16,AJ43+AK43)),0)+IF(AND(Schulden!J17&lt;Schulden!J19,AN43&gt;0),MAX(0,AN43+AO43-MIN(Schulden!G17,AN43+AO43)),0)+IF(AND(Schulden!J18&lt;Schulden!J19,AR43&gt;0),MAX(0,AR43+AS43-MIN(Schulden!G18,AR43+AS43)),0)+IF(AND(Schulden!J19&lt;Schulden!J19,AV43&gt;0),MAX(0,AV43+AW43-MIN(Schulden!G19,AV43+AW43)),0)+IF(AND(Schulden!J20&lt;Schulden!J19,AZ43&gt;0),MAX(0,AZ43+BA43-MIN(Schulden!G20,AZ43+BA43)),0)+IF(AND(Schulden!J21&lt;Schulden!J19,BD43&gt;0),MAX(0,BD43+BE43-MIN(Schulden!G21,BD43+BE43)),0)+IF(AND(Schulden!J22&lt;Schulden!J19,BH43&gt;0),MAX(0,BH43+BI43-MIN(Schulden!G22,BH43+BI43)),0))),MAX(0,AV43+AW43-MIN(Schulden!G19,AV43+AW43)))+SUMIFS(Sonderzahlungen!$D$8:$D$67,Sonderzahlungen!$G$8:$G$67,$B43,Sonderzahlungen!$E$8:$E$67,"Gezielte Schuld",Sonderzahlungen!$F$8:$F$67,Schulden!B19)))</f>
        <v/>
      </c>
      <c r="AY43" s="24">
        <f>MAX(0,AV43+AW43-AX43)</f>
        <v/>
      </c>
      <c r="AZ43" s="24">
        <f>BC42</f>
        <v/>
      </c>
      <c r="BA43" s="24">
        <f>IF(AZ43&lt;=0,0,AZ43*Schulden!F20/12)</f>
        <v/>
      </c>
      <c r="BB43" s="24">
        <f>IF(AZ43&lt;=0,0,MIN(AZ43+BA43,MIN(Schulden!G20,AZ43+BA43)+MIN(MAX(0,Strategie!$C$9+SUMIFS(Sonderzahlungen!$D$8:$D$67,Sonderzahlungen!$G$8:$G$67,$B43,Sonderzahlungen!$E$8:$E$67,"Nach Strategie")-(IF(AND(Schulden!J8&lt;Schulden!J20,D43&gt;0),MAX(0,D43+E43-MIN(Schulden!G8,D43+E43)),0)+IF(AND(Schulden!J9&lt;Schulden!J20,H43&gt;0),MAX(0,H43+I43-MIN(Schulden!G9,H43+I43)),0)+IF(AND(Schulden!J10&lt;Schulden!J20,L43&gt;0),MAX(0,L43+M43-MIN(Schulden!G10,L43+M43)),0)+IF(AND(Schulden!J11&lt;Schulden!J20,P43&gt;0),MAX(0,P43+Q43-MIN(Schulden!G11,P43+Q43)),0)+IF(AND(Schulden!J12&lt;Schulden!J20,T43&gt;0),MAX(0,T43+U43-MIN(Schulden!G12,T43+U43)),0)+IF(AND(Schulden!J13&lt;Schulden!J20,X43&gt;0),MAX(0,X43+Y43-MIN(Schulden!G13,X43+Y43)),0)+IF(AND(Schulden!J14&lt;Schulden!J20,AB43&gt;0),MAX(0,AB43+AC43-MIN(Schulden!G14,AB43+AC43)),0)+IF(AND(Schulden!J15&lt;Schulden!J20,AF43&gt;0),MAX(0,AF43+AG43-MIN(Schulden!G15,AF43+AG43)),0)+IF(AND(Schulden!J16&lt;Schulden!J20,AJ43&gt;0),MAX(0,AJ43+AK43-MIN(Schulden!G16,AJ43+AK43)),0)+IF(AND(Schulden!J17&lt;Schulden!J20,AN43&gt;0),MAX(0,AN43+AO43-MIN(Schulden!G17,AN43+AO43)),0)+IF(AND(Schulden!J18&lt;Schulden!J20,AR43&gt;0),MAX(0,AR43+AS43-MIN(Schulden!G18,AR43+AS43)),0)+IF(AND(Schulden!J19&lt;Schulden!J20,AV43&gt;0),MAX(0,AV43+AW43-MIN(Schulden!G19,AV43+AW43)),0)+IF(AND(Schulden!J20&lt;Schulden!J20,AZ43&gt;0),MAX(0,AZ43+BA43-MIN(Schulden!G20,AZ43+BA43)),0)+IF(AND(Schulden!J21&lt;Schulden!J20,BD43&gt;0),MAX(0,BD43+BE43-MIN(Schulden!G21,BD43+BE43)),0)+IF(AND(Schulden!J22&lt;Schulden!J20,BH43&gt;0),MAX(0,BH43+BI43-MIN(Schulden!G22,BH43+BI43)),0))),MAX(0,AZ43+BA43-MIN(Schulden!G20,AZ43+BA43)))+SUMIFS(Sonderzahlungen!$D$8:$D$67,Sonderzahlungen!$G$8:$G$67,$B43,Sonderzahlungen!$E$8:$E$67,"Gezielte Schuld",Sonderzahlungen!$F$8:$F$67,Schulden!B20)))</f>
        <v/>
      </c>
      <c r="BC43" s="24">
        <f>MAX(0,AZ43+BA43-BB43)</f>
        <v/>
      </c>
      <c r="BD43" s="24">
        <f>BG42</f>
        <v/>
      </c>
      <c r="BE43" s="24">
        <f>IF(BD43&lt;=0,0,BD43*Schulden!F21/12)</f>
        <v/>
      </c>
      <c r="BF43" s="24">
        <f>IF(BD43&lt;=0,0,MIN(BD43+BE43,MIN(Schulden!G21,BD43+BE43)+MIN(MAX(0,Strategie!$C$9+SUMIFS(Sonderzahlungen!$D$8:$D$67,Sonderzahlungen!$G$8:$G$67,$B43,Sonderzahlungen!$E$8:$E$67,"Nach Strategie")-(IF(AND(Schulden!J8&lt;Schulden!J21,D43&gt;0),MAX(0,D43+E43-MIN(Schulden!G8,D43+E43)),0)+IF(AND(Schulden!J9&lt;Schulden!J21,H43&gt;0),MAX(0,H43+I43-MIN(Schulden!G9,H43+I43)),0)+IF(AND(Schulden!J10&lt;Schulden!J21,L43&gt;0),MAX(0,L43+M43-MIN(Schulden!G10,L43+M43)),0)+IF(AND(Schulden!J11&lt;Schulden!J21,P43&gt;0),MAX(0,P43+Q43-MIN(Schulden!G11,P43+Q43)),0)+IF(AND(Schulden!J12&lt;Schulden!J21,T43&gt;0),MAX(0,T43+U43-MIN(Schulden!G12,T43+U43)),0)+IF(AND(Schulden!J13&lt;Schulden!J21,X43&gt;0),MAX(0,X43+Y43-MIN(Schulden!G13,X43+Y43)),0)+IF(AND(Schulden!J14&lt;Schulden!J21,AB43&gt;0),MAX(0,AB43+AC43-MIN(Schulden!G14,AB43+AC43)),0)+IF(AND(Schulden!J15&lt;Schulden!J21,AF43&gt;0),MAX(0,AF43+AG43-MIN(Schulden!G15,AF43+AG43)),0)+IF(AND(Schulden!J16&lt;Schulden!J21,AJ43&gt;0),MAX(0,AJ43+AK43-MIN(Schulden!G16,AJ43+AK43)),0)+IF(AND(Schulden!J17&lt;Schulden!J21,AN43&gt;0),MAX(0,AN43+AO43-MIN(Schulden!G17,AN43+AO43)),0)+IF(AND(Schulden!J18&lt;Schulden!J21,AR43&gt;0),MAX(0,AR43+AS43-MIN(Schulden!G18,AR43+AS43)),0)+IF(AND(Schulden!J19&lt;Schulden!J21,AV43&gt;0),MAX(0,AV43+AW43-MIN(Schulden!G19,AV43+AW43)),0)+IF(AND(Schulden!J20&lt;Schulden!J21,AZ43&gt;0),MAX(0,AZ43+BA43-MIN(Schulden!G20,AZ43+BA43)),0)+IF(AND(Schulden!J21&lt;Schulden!J21,BD43&gt;0),MAX(0,BD43+BE43-MIN(Schulden!G21,BD43+BE43)),0)+IF(AND(Schulden!J22&lt;Schulden!J21,BH43&gt;0),MAX(0,BH43+BI43-MIN(Schulden!G22,BH43+BI43)),0))),MAX(0,BD43+BE43-MIN(Schulden!G21,BD43+BE43)))+SUMIFS(Sonderzahlungen!$D$8:$D$67,Sonderzahlungen!$G$8:$G$67,$B43,Sonderzahlungen!$E$8:$E$67,"Gezielte Schuld",Sonderzahlungen!$F$8:$F$67,Schulden!B21)))</f>
        <v/>
      </c>
      <c r="BG43" s="24">
        <f>MAX(0,BD43+BE43-BF43)</f>
        <v/>
      </c>
      <c r="BH43" s="24">
        <f>BK42</f>
        <v/>
      </c>
      <c r="BI43" s="24">
        <f>IF(BH43&lt;=0,0,BH43*Schulden!F22/12)</f>
        <v/>
      </c>
      <c r="BJ43" s="24">
        <f>IF(BH43&lt;=0,0,MIN(BH43+BI43,MIN(Schulden!G22,BH43+BI43)+MIN(MAX(0,Strategie!$C$9+SUMIFS(Sonderzahlungen!$D$8:$D$67,Sonderzahlungen!$G$8:$G$67,$B43,Sonderzahlungen!$E$8:$E$67,"Nach Strategie")-(IF(AND(Schulden!J8&lt;Schulden!J22,D43&gt;0),MAX(0,D43+E43-MIN(Schulden!G8,D43+E43)),0)+IF(AND(Schulden!J9&lt;Schulden!J22,H43&gt;0),MAX(0,H43+I43-MIN(Schulden!G9,H43+I43)),0)+IF(AND(Schulden!J10&lt;Schulden!J22,L43&gt;0),MAX(0,L43+M43-MIN(Schulden!G10,L43+M43)),0)+IF(AND(Schulden!J11&lt;Schulden!J22,P43&gt;0),MAX(0,P43+Q43-MIN(Schulden!G11,P43+Q43)),0)+IF(AND(Schulden!J12&lt;Schulden!J22,T43&gt;0),MAX(0,T43+U43-MIN(Schulden!G12,T43+U43)),0)+IF(AND(Schulden!J13&lt;Schulden!J22,X43&gt;0),MAX(0,X43+Y43-MIN(Schulden!G13,X43+Y43)),0)+IF(AND(Schulden!J14&lt;Schulden!J22,AB43&gt;0),MAX(0,AB43+AC43-MIN(Schulden!G14,AB43+AC43)),0)+IF(AND(Schulden!J15&lt;Schulden!J22,AF43&gt;0),MAX(0,AF43+AG43-MIN(Schulden!G15,AF43+AG43)),0)+IF(AND(Schulden!J16&lt;Schulden!J22,AJ43&gt;0),MAX(0,AJ43+AK43-MIN(Schulden!G16,AJ43+AK43)),0)+IF(AND(Schulden!J17&lt;Schulden!J22,AN43&gt;0),MAX(0,AN43+AO43-MIN(Schulden!G17,AN43+AO43)),0)+IF(AND(Schulden!J18&lt;Schulden!J22,AR43&gt;0),MAX(0,AR43+AS43-MIN(Schulden!G18,AR43+AS43)),0)+IF(AND(Schulden!J19&lt;Schulden!J22,AV43&gt;0),MAX(0,AV43+AW43-MIN(Schulden!G19,AV43+AW43)),0)+IF(AND(Schulden!J20&lt;Schulden!J22,AZ43&gt;0),MAX(0,AZ43+BA43-MIN(Schulden!G20,AZ43+BA43)),0)+IF(AND(Schulden!J21&lt;Schulden!J22,BD43&gt;0),MAX(0,BD43+BE43-MIN(Schulden!G21,BD43+BE43)),0)+IF(AND(Schulden!J22&lt;Schulden!J22,BH43&gt;0),MAX(0,BH43+BI43-MIN(Schulden!G22,BH43+BI43)),0))),MAX(0,BH43+BI43-MIN(Schulden!G22,BH43+BI43)))+SUMIFS(Sonderzahlungen!$D$8:$D$67,Sonderzahlungen!$G$8:$G$67,$B43,Sonderzahlungen!$E$8:$E$67,"Gezielte Schuld",Sonderzahlungen!$F$8:$F$67,Schulden!B22)))</f>
        <v/>
      </c>
      <c r="BK43" s="24">
        <f>MAX(0,BH43+BI43-BJ43)</f>
        <v/>
      </c>
    </row>
    <row r="44">
      <c r="B44" s="23">
        <f>EDATE(B43,1)</f>
        <v/>
      </c>
      <c r="C44" s="24">
        <f>SUMIFS(Sonderzahlungen!$D$8:$D$67,Sonderzahlungen!$G$8:$G$67,B44)</f>
        <v/>
      </c>
      <c r="D44" s="24">
        <f>G43</f>
        <v/>
      </c>
      <c r="E44" s="24">
        <f>IF(D44&lt;=0,0,D44*Schulden!F8/12)</f>
        <v/>
      </c>
      <c r="F44" s="24">
        <f>IF(D44&lt;=0,0,MIN(D44+E44,MIN(Schulden!G8,D44+E44)+MIN(MAX(0,Strategie!$C$9+SUMIFS(Sonderzahlungen!$D$8:$D$67,Sonderzahlungen!$G$8:$G$67,$B44,Sonderzahlungen!$E$8:$E$67,"Nach Strategie")-(IF(AND(Schulden!J8&lt;Schulden!J8,D44&gt;0),MAX(0,D44+E44-MIN(Schulden!G8,D44+E44)),0)+IF(AND(Schulden!J9&lt;Schulden!J8,H44&gt;0),MAX(0,H44+I44-MIN(Schulden!G9,H44+I44)),0)+IF(AND(Schulden!J10&lt;Schulden!J8,L44&gt;0),MAX(0,L44+M44-MIN(Schulden!G10,L44+M44)),0)+IF(AND(Schulden!J11&lt;Schulden!J8,P44&gt;0),MAX(0,P44+Q44-MIN(Schulden!G11,P44+Q44)),0)+IF(AND(Schulden!J12&lt;Schulden!J8,T44&gt;0),MAX(0,T44+U44-MIN(Schulden!G12,T44+U44)),0)+IF(AND(Schulden!J13&lt;Schulden!J8,X44&gt;0),MAX(0,X44+Y44-MIN(Schulden!G13,X44+Y44)),0)+IF(AND(Schulden!J14&lt;Schulden!J8,AB44&gt;0),MAX(0,AB44+AC44-MIN(Schulden!G14,AB44+AC44)),0)+IF(AND(Schulden!J15&lt;Schulden!J8,AF44&gt;0),MAX(0,AF44+AG44-MIN(Schulden!G15,AF44+AG44)),0)+IF(AND(Schulden!J16&lt;Schulden!J8,AJ44&gt;0),MAX(0,AJ44+AK44-MIN(Schulden!G16,AJ44+AK44)),0)+IF(AND(Schulden!J17&lt;Schulden!J8,AN44&gt;0),MAX(0,AN44+AO44-MIN(Schulden!G17,AN44+AO44)),0)+IF(AND(Schulden!J18&lt;Schulden!J8,AR44&gt;0),MAX(0,AR44+AS44-MIN(Schulden!G18,AR44+AS44)),0)+IF(AND(Schulden!J19&lt;Schulden!J8,AV44&gt;0),MAX(0,AV44+AW44-MIN(Schulden!G19,AV44+AW44)),0)+IF(AND(Schulden!J20&lt;Schulden!J8,AZ44&gt;0),MAX(0,AZ44+BA44-MIN(Schulden!G20,AZ44+BA44)),0)+IF(AND(Schulden!J21&lt;Schulden!J8,BD44&gt;0),MAX(0,BD44+BE44-MIN(Schulden!G21,BD44+BE44)),0)+IF(AND(Schulden!J22&lt;Schulden!J8,BH44&gt;0),MAX(0,BH44+BI44-MIN(Schulden!G22,BH44+BI44)),0))),MAX(0,D44+E44-MIN(Schulden!G8,D44+E44)))+SUMIFS(Sonderzahlungen!$D$8:$D$67,Sonderzahlungen!$G$8:$G$67,$B44,Sonderzahlungen!$E$8:$E$67,"Gezielte Schuld",Sonderzahlungen!$F$8:$F$67,Schulden!B8)))</f>
        <v/>
      </c>
      <c r="G44" s="24">
        <f>MAX(0,D44+E44-F44)</f>
        <v/>
      </c>
      <c r="H44" s="24">
        <f>K43</f>
        <v/>
      </c>
      <c r="I44" s="24">
        <f>IF(H44&lt;=0,0,H44*Schulden!F9/12)</f>
        <v/>
      </c>
      <c r="J44" s="24">
        <f>IF(H44&lt;=0,0,MIN(H44+I44,MIN(Schulden!G9,H44+I44)+MIN(MAX(0,Strategie!$C$9+SUMIFS(Sonderzahlungen!$D$8:$D$67,Sonderzahlungen!$G$8:$G$67,$B44,Sonderzahlungen!$E$8:$E$67,"Nach Strategie")-(IF(AND(Schulden!J8&lt;Schulden!J9,D44&gt;0),MAX(0,D44+E44-MIN(Schulden!G8,D44+E44)),0)+IF(AND(Schulden!J9&lt;Schulden!J9,H44&gt;0),MAX(0,H44+I44-MIN(Schulden!G9,H44+I44)),0)+IF(AND(Schulden!J10&lt;Schulden!J9,L44&gt;0),MAX(0,L44+M44-MIN(Schulden!G10,L44+M44)),0)+IF(AND(Schulden!J11&lt;Schulden!J9,P44&gt;0),MAX(0,P44+Q44-MIN(Schulden!G11,P44+Q44)),0)+IF(AND(Schulden!J12&lt;Schulden!J9,T44&gt;0),MAX(0,T44+U44-MIN(Schulden!G12,T44+U44)),0)+IF(AND(Schulden!J13&lt;Schulden!J9,X44&gt;0),MAX(0,X44+Y44-MIN(Schulden!G13,X44+Y44)),0)+IF(AND(Schulden!J14&lt;Schulden!J9,AB44&gt;0),MAX(0,AB44+AC44-MIN(Schulden!G14,AB44+AC44)),0)+IF(AND(Schulden!J15&lt;Schulden!J9,AF44&gt;0),MAX(0,AF44+AG44-MIN(Schulden!G15,AF44+AG44)),0)+IF(AND(Schulden!J16&lt;Schulden!J9,AJ44&gt;0),MAX(0,AJ44+AK44-MIN(Schulden!G16,AJ44+AK44)),0)+IF(AND(Schulden!J17&lt;Schulden!J9,AN44&gt;0),MAX(0,AN44+AO44-MIN(Schulden!G17,AN44+AO44)),0)+IF(AND(Schulden!J18&lt;Schulden!J9,AR44&gt;0),MAX(0,AR44+AS44-MIN(Schulden!G18,AR44+AS44)),0)+IF(AND(Schulden!J19&lt;Schulden!J9,AV44&gt;0),MAX(0,AV44+AW44-MIN(Schulden!G19,AV44+AW44)),0)+IF(AND(Schulden!J20&lt;Schulden!J9,AZ44&gt;0),MAX(0,AZ44+BA44-MIN(Schulden!G20,AZ44+BA44)),0)+IF(AND(Schulden!J21&lt;Schulden!J9,BD44&gt;0),MAX(0,BD44+BE44-MIN(Schulden!G21,BD44+BE44)),0)+IF(AND(Schulden!J22&lt;Schulden!J9,BH44&gt;0),MAX(0,BH44+BI44-MIN(Schulden!G22,BH44+BI44)),0))),MAX(0,H44+I44-MIN(Schulden!G9,H44+I44)))+SUMIFS(Sonderzahlungen!$D$8:$D$67,Sonderzahlungen!$G$8:$G$67,$B44,Sonderzahlungen!$E$8:$E$67,"Gezielte Schuld",Sonderzahlungen!$F$8:$F$67,Schulden!B9)))</f>
        <v/>
      </c>
      <c r="K44" s="24">
        <f>MAX(0,H44+I44-J44)</f>
        <v/>
      </c>
      <c r="L44" s="24">
        <f>O43</f>
        <v/>
      </c>
      <c r="M44" s="24">
        <f>IF(L44&lt;=0,0,L44*Schulden!F10/12)</f>
        <v/>
      </c>
      <c r="N44" s="24">
        <f>IF(L44&lt;=0,0,MIN(L44+M44,MIN(Schulden!G10,L44+M44)+MIN(MAX(0,Strategie!$C$9+SUMIFS(Sonderzahlungen!$D$8:$D$67,Sonderzahlungen!$G$8:$G$67,$B44,Sonderzahlungen!$E$8:$E$67,"Nach Strategie")-(IF(AND(Schulden!J8&lt;Schulden!J10,D44&gt;0),MAX(0,D44+E44-MIN(Schulden!G8,D44+E44)),0)+IF(AND(Schulden!J9&lt;Schulden!J10,H44&gt;0),MAX(0,H44+I44-MIN(Schulden!G9,H44+I44)),0)+IF(AND(Schulden!J10&lt;Schulden!J10,L44&gt;0),MAX(0,L44+M44-MIN(Schulden!G10,L44+M44)),0)+IF(AND(Schulden!J11&lt;Schulden!J10,P44&gt;0),MAX(0,P44+Q44-MIN(Schulden!G11,P44+Q44)),0)+IF(AND(Schulden!J12&lt;Schulden!J10,T44&gt;0),MAX(0,T44+U44-MIN(Schulden!G12,T44+U44)),0)+IF(AND(Schulden!J13&lt;Schulden!J10,X44&gt;0),MAX(0,X44+Y44-MIN(Schulden!G13,X44+Y44)),0)+IF(AND(Schulden!J14&lt;Schulden!J10,AB44&gt;0),MAX(0,AB44+AC44-MIN(Schulden!G14,AB44+AC44)),0)+IF(AND(Schulden!J15&lt;Schulden!J10,AF44&gt;0),MAX(0,AF44+AG44-MIN(Schulden!G15,AF44+AG44)),0)+IF(AND(Schulden!J16&lt;Schulden!J10,AJ44&gt;0),MAX(0,AJ44+AK44-MIN(Schulden!G16,AJ44+AK44)),0)+IF(AND(Schulden!J17&lt;Schulden!J10,AN44&gt;0),MAX(0,AN44+AO44-MIN(Schulden!G17,AN44+AO44)),0)+IF(AND(Schulden!J18&lt;Schulden!J10,AR44&gt;0),MAX(0,AR44+AS44-MIN(Schulden!G18,AR44+AS44)),0)+IF(AND(Schulden!J19&lt;Schulden!J10,AV44&gt;0),MAX(0,AV44+AW44-MIN(Schulden!G19,AV44+AW44)),0)+IF(AND(Schulden!J20&lt;Schulden!J10,AZ44&gt;0),MAX(0,AZ44+BA44-MIN(Schulden!G20,AZ44+BA44)),0)+IF(AND(Schulden!J21&lt;Schulden!J10,BD44&gt;0),MAX(0,BD44+BE44-MIN(Schulden!G21,BD44+BE44)),0)+IF(AND(Schulden!J22&lt;Schulden!J10,BH44&gt;0),MAX(0,BH44+BI44-MIN(Schulden!G22,BH44+BI44)),0))),MAX(0,L44+M44-MIN(Schulden!G10,L44+M44)))+SUMIFS(Sonderzahlungen!$D$8:$D$67,Sonderzahlungen!$G$8:$G$67,$B44,Sonderzahlungen!$E$8:$E$67,"Gezielte Schuld",Sonderzahlungen!$F$8:$F$67,Schulden!B10)))</f>
        <v/>
      </c>
      <c r="O44" s="24">
        <f>MAX(0,L44+M44-N44)</f>
        <v/>
      </c>
      <c r="P44" s="24">
        <f>S43</f>
        <v/>
      </c>
      <c r="Q44" s="24">
        <f>IF(P44&lt;=0,0,P44*Schulden!F11/12)</f>
        <v/>
      </c>
      <c r="R44" s="24">
        <f>IF(P44&lt;=0,0,MIN(P44+Q44,MIN(Schulden!G11,P44+Q44)+MIN(MAX(0,Strategie!$C$9+SUMIFS(Sonderzahlungen!$D$8:$D$67,Sonderzahlungen!$G$8:$G$67,$B44,Sonderzahlungen!$E$8:$E$67,"Nach Strategie")-(IF(AND(Schulden!J8&lt;Schulden!J11,D44&gt;0),MAX(0,D44+E44-MIN(Schulden!G8,D44+E44)),0)+IF(AND(Schulden!J9&lt;Schulden!J11,H44&gt;0),MAX(0,H44+I44-MIN(Schulden!G9,H44+I44)),0)+IF(AND(Schulden!J10&lt;Schulden!J11,L44&gt;0),MAX(0,L44+M44-MIN(Schulden!G10,L44+M44)),0)+IF(AND(Schulden!J11&lt;Schulden!J11,P44&gt;0),MAX(0,P44+Q44-MIN(Schulden!G11,P44+Q44)),0)+IF(AND(Schulden!J12&lt;Schulden!J11,T44&gt;0),MAX(0,T44+U44-MIN(Schulden!G12,T44+U44)),0)+IF(AND(Schulden!J13&lt;Schulden!J11,X44&gt;0),MAX(0,X44+Y44-MIN(Schulden!G13,X44+Y44)),0)+IF(AND(Schulden!J14&lt;Schulden!J11,AB44&gt;0),MAX(0,AB44+AC44-MIN(Schulden!G14,AB44+AC44)),0)+IF(AND(Schulden!J15&lt;Schulden!J11,AF44&gt;0),MAX(0,AF44+AG44-MIN(Schulden!G15,AF44+AG44)),0)+IF(AND(Schulden!J16&lt;Schulden!J11,AJ44&gt;0),MAX(0,AJ44+AK44-MIN(Schulden!G16,AJ44+AK44)),0)+IF(AND(Schulden!J17&lt;Schulden!J11,AN44&gt;0),MAX(0,AN44+AO44-MIN(Schulden!G17,AN44+AO44)),0)+IF(AND(Schulden!J18&lt;Schulden!J11,AR44&gt;0),MAX(0,AR44+AS44-MIN(Schulden!G18,AR44+AS44)),0)+IF(AND(Schulden!J19&lt;Schulden!J11,AV44&gt;0),MAX(0,AV44+AW44-MIN(Schulden!G19,AV44+AW44)),0)+IF(AND(Schulden!J20&lt;Schulden!J11,AZ44&gt;0),MAX(0,AZ44+BA44-MIN(Schulden!G20,AZ44+BA44)),0)+IF(AND(Schulden!J21&lt;Schulden!J11,BD44&gt;0),MAX(0,BD44+BE44-MIN(Schulden!G21,BD44+BE44)),0)+IF(AND(Schulden!J22&lt;Schulden!J11,BH44&gt;0),MAX(0,BH44+BI44-MIN(Schulden!G22,BH44+BI44)),0))),MAX(0,P44+Q44-MIN(Schulden!G11,P44+Q44)))+SUMIFS(Sonderzahlungen!$D$8:$D$67,Sonderzahlungen!$G$8:$G$67,$B44,Sonderzahlungen!$E$8:$E$67,"Gezielte Schuld",Sonderzahlungen!$F$8:$F$67,Schulden!B11)))</f>
        <v/>
      </c>
      <c r="S44" s="24">
        <f>MAX(0,P44+Q44-R44)</f>
        <v/>
      </c>
      <c r="T44" s="24">
        <f>W43</f>
        <v/>
      </c>
      <c r="U44" s="24">
        <f>IF(T44&lt;=0,0,T44*Schulden!F12/12)</f>
        <v/>
      </c>
      <c r="V44" s="24">
        <f>IF(T44&lt;=0,0,MIN(T44+U44,MIN(Schulden!G12,T44+U44)+MIN(MAX(0,Strategie!$C$9+SUMIFS(Sonderzahlungen!$D$8:$D$67,Sonderzahlungen!$G$8:$G$67,$B44,Sonderzahlungen!$E$8:$E$67,"Nach Strategie")-(IF(AND(Schulden!J8&lt;Schulden!J12,D44&gt;0),MAX(0,D44+E44-MIN(Schulden!G8,D44+E44)),0)+IF(AND(Schulden!J9&lt;Schulden!J12,H44&gt;0),MAX(0,H44+I44-MIN(Schulden!G9,H44+I44)),0)+IF(AND(Schulden!J10&lt;Schulden!J12,L44&gt;0),MAX(0,L44+M44-MIN(Schulden!G10,L44+M44)),0)+IF(AND(Schulden!J11&lt;Schulden!J12,P44&gt;0),MAX(0,P44+Q44-MIN(Schulden!G11,P44+Q44)),0)+IF(AND(Schulden!J12&lt;Schulden!J12,T44&gt;0),MAX(0,T44+U44-MIN(Schulden!G12,T44+U44)),0)+IF(AND(Schulden!J13&lt;Schulden!J12,X44&gt;0),MAX(0,X44+Y44-MIN(Schulden!G13,X44+Y44)),0)+IF(AND(Schulden!J14&lt;Schulden!J12,AB44&gt;0),MAX(0,AB44+AC44-MIN(Schulden!G14,AB44+AC44)),0)+IF(AND(Schulden!J15&lt;Schulden!J12,AF44&gt;0),MAX(0,AF44+AG44-MIN(Schulden!G15,AF44+AG44)),0)+IF(AND(Schulden!J16&lt;Schulden!J12,AJ44&gt;0),MAX(0,AJ44+AK44-MIN(Schulden!G16,AJ44+AK44)),0)+IF(AND(Schulden!J17&lt;Schulden!J12,AN44&gt;0),MAX(0,AN44+AO44-MIN(Schulden!G17,AN44+AO44)),0)+IF(AND(Schulden!J18&lt;Schulden!J12,AR44&gt;0),MAX(0,AR44+AS44-MIN(Schulden!G18,AR44+AS44)),0)+IF(AND(Schulden!J19&lt;Schulden!J12,AV44&gt;0),MAX(0,AV44+AW44-MIN(Schulden!G19,AV44+AW44)),0)+IF(AND(Schulden!J20&lt;Schulden!J12,AZ44&gt;0),MAX(0,AZ44+BA44-MIN(Schulden!G20,AZ44+BA44)),0)+IF(AND(Schulden!J21&lt;Schulden!J12,BD44&gt;0),MAX(0,BD44+BE44-MIN(Schulden!G21,BD44+BE44)),0)+IF(AND(Schulden!J22&lt;Schulden!J12,BH44&gt;0),MAX(0,BH44+BI44-MIN(Schulden!G22,BH44+BI44)),0))),MAX(0,T44+U44-MIN(Schulden!G12,T44+U44)))+SUMIFS(Sonderzahlungen!$D$8:$D$67,Sonderzahlungen!$G$8:$G$67,$B44,Sonderzahlungen!$E$8:$E$67,"Gezielte Schuld",Sonderzahlungen!$F$8:$F$67,Schulden!B12)))</f>
        <v/>
      </c>
      <c r="W44" s="24">
        <f>MAX(0,T44+U44-V44)</f>
        <v/>
      </c>
      <c r="X44" s="24">
        <f>AA43</f>
        <v/>
      </c>
      <c r="Y44" s="24">
        <f>IF(X44&lt;=0,0,X44*Schulden!F13/12)</f>
        <v/>
      </c>
      <c r="Z44" s="24">
        <f>IF(X44&lt;=0,0,MIN(X44+Y44,MIN(Schulden!G13,X44+Y44)+MIN(MAX(0,Strategie!$C$9+SUMIFS(Sonderzahlungen!$D$8:$D$67,Sonderzahlungen!$G$8:$G$67,$B44,Sonderzahlungen!$E$8:$E$67,"Nach Strategie")-(IF(AND(Schulden!J8&lt;Schulden!J13,D44&gt;0),MAX(0,D44+E44-MIN(Schulden!G8,D44+E44)),0)+IF(AND(Schulden!J9&lt;Schulden!J13,H44&gt;0),MAX(0,H44+I44-MIN(Schulden!G9,H44+I44)),0)+IF(AND(Schulden!J10&lt;Schulden!J13,L44&gt;0),MAX(0,L44+M44-MIN(Schulden!G10,L44+M44)),0)+IF(AND(Schulden!J11&lt;Schulden!J13,P44&gt;0),MAX(0,P44+Q44-MIN(Schulden!G11,P44+Q44)),0)+IF(AND(Schulden!J12&lt;Schulden!J13,T44&gt;0),MAX(0,T44+U44-MIN(Schulden!G12,T44+U44)),0)+IF(AND(Schulden!J13&lt;Schulden!J13,X44&gt;0),MAX(0,X44+Y44-MIN(Schulden!G13,X44+Y44)),0)+IF(AND(Schulden!J14&lt;Schulden!J13,AB44&gt;0),MAX(0,AB44+AC44-MIN(Schulden!G14,AB44+AC44)),0)+IF(AND(Schulden!J15&lt;Schulden!J13,AF44&gt;0),MAX(0,AF44+AG44-MIN(Schulden!G15,AF44+AG44)),0)+IF(AND(Schulden!J16&lt;Schulden!J13,AJ44&gt;0),MAX(0,AJ44+AK44-MIN(Schulden!G16,AJ44+AK44)),0)+IF(AND(Schulden!J17&lt;Schulden!J13,AN44&gt;0),MAX(0,AN44+AO44-MIN(Schulden!G17,AN44+AO44)),0)+IF(AND(Schulden!J18&lt;Schulden!J13,AR44&gt;0),MAX(0,AR44+AS44-MIN(Schulden!G18,AR44+AS44)),0)+IF(AND(Schulden!J19&lt;Schulden!J13,AV44&gt;0),MAX(0,AV44+AW44-MIN(Schulden!G19,AV44+AW44)),0)+IF(AND(Schulden!J20&lt;Schulden!J13,AZ44&gt;0),MAX(0,AZ44+BA44-MIN(Schulden!G20,AZ44+BA44)),0)+IF(AND(Schulden!J21&lt;Schulden!J13,BD44&gt;0),MAX(0,BD44+BE44-MIN(Schulden!G21,BD44+BE44)),0)+IF(AND(Schulden!J22&lt;Schulden!J13,BH44&gt;0),MAX(0,BH44+BI44-MIN(Schulden!G22,BH44+BI44)),0))),MAX(0,X44+Y44-MIN(Schulden!G13,X44+Y44)))+SUMIFS(Sonderzahlungen!$D$8:$D$67,Sonderzahlungen!$G$8:$G$67,$B44,Sonderzahlungen!$E$8:$E$67,"Gezielte Schuld",Sonderzahlungen!$F$8:$F$67,Schulden!B13)))</f>
        <v/>
      </c>
      <c r="AA44" s="24">
        <f>MAX(0,X44+Y44-Z44)</f>
        <v/>
      </c>
      <c r="AB44" s="24">
        <f>AE43</f>
        <v/>
      </c>
      <c r="AC44" s="24">
        <f>IF(AB44&lt;=0,0,AB44*Schulden!F14/12)</f>
        <v/>
      </c>
      <c r="AD44" s="24">
        <f>IF(AB44&lt;=0,0,MIN(AB44+AC44,MIN(Schulden!G14,AB44+AC44)+MIN(MAX(0,Strategie!$C$9+SUMIFS(Sonderzahlungen!$D$8:$D$67,Sonderzahlungen!$G$8:$G$67,$B44,Sonderzahlungen!$E$8:$E$67,"Nach Strategie")-(IF(AND(Schulden!J8&lt;Schulden!J14,D44&gt;0),MAX(0,D44+E44-MIN(Schulden!G8,D44+E44)),0)+IF(AND(Schulden!J9&lt;Schulden!J14,H44&gt;0),MAX(0,H44+I44-MIN(Schulden!G9,H44+I44)),0)+IF(AND(Schulden!J10&lt;Schulden!J14,L44&gt;0),MAX(0,L44+M44-MIN(Schulden!G10,L44+M44)),0)+IF(AND(Schulden!J11&lt;Schulden!J14,P44&gt;0),MAX(0,P44+Q44-MIN(Schulden!G11,P44+Q44)),0)+IF(AND(Schulden!J12&lt;Schulden!J14,T44&gt;0),MAX(0,T44+U44-MIN(Schulden!G12,T44+U44)),0)+IF(AND(Schulden!J13&lt;Schulden!J14,X44&gt;0),MAX(0,X44+Y44-MIN(Schulden!G13,X44+Y44)),0)+IF(AND(Schulden!J14&lt;Schulden!J14,AB44&gt;0),MAX(0,AB44+AC44-MIN(Schulden!G14,AB44+AC44)),0)+IF(AND(Schulden!J15&lt;Schulden!J14,AF44&gt;0),MAX(0,AF44+AG44-MIN(Schulden!G15,AF44+AG44)),0)+IF(AND(Schulden!J16&lt;Schulden!J14,AJ44&gt;0),MAX(0,AJ44+AK44-MIN(Schulden!G16,AJ44+AK44)),0)+IF(AND(Schulden!J17&lt;Schulden!J14,AN44&gt;0),MAX(0,AN44+AO44-MIN(Schulden!G17,AN44+AO44)),0)+IF(AND(Schulden!J18&lt;Schulden!J14,AR44&gt;0),MAX(0,AR44+AS44-MIN(Schulden!G18,AR44+AS44)),0)+IF(AND(Schulden!J19&lt;Schulden!J14,AV44&gt;0),MAX(0,AV44+AW44-MIN(Schulden!G19,AV44+AW44)),0)+IF(AND(Schulden!J20&lt;Schulden!J14,AZ44&gt;0),MAX(0,AZ44+BA44-MIN(Schulden!G20,AZ44+BA44)),0)+IF(AND(Schulden!J21&lt;Schulden!J14,BD44&gt;0),MAX(0,BD44+BE44-MIN(Schulden!G21,BD44+BE44)),0)+IF(AND(Schulden!J22&lt;Schulden!J14,BH44&gt;0),MAX(0,BH44+BI44-MIN(Schulden!G22,BH44+BI44)),0))),MAX(0,AB44+AC44-MIN(Schulden!G14,AB44+AC44)))+SUMIFS(Sonderzahlungen!$D$8:$D$67,Sonderzahlungen!$G$8:$G$67,$B44,Sonderzahlungen!$E$8:$E$67,"Gezielte Schuld",Sonderzahlungen!$F$8:$F$67,Schulden!B14)))</f>
        <v/>
      </c>
      <c r="AE44" s="24">
        <f>MAX(0,AB44+AC44-AD44)</f>
        <v/>
      </c>
      <c r="AF44" s="24">
        <f>AI43</f>
        <v/>
      </c>
      <c r="AG44" s="24">
        <f>IF(AF44&lt;=0,0,AF44*Schulden!F15/12)</f>
        <v/>
      </c>
      <c r="AH44" s="24">
        <f>IF(AF44&lt;=0,0,MIN(AF44+AG44,MIN(Schulden!G15,AF44+AG44)+MIN(MAX(0,Strategie!$C$9+SUMIFS(Sonderzahlungen!$D$8:$D$67,Sonderzahlungen!$G$8:$G$67,$B44,Sonderzahlungen!$E$8:$E$67,"Nach Strategie")-(IF(AND(Schulden!J8&lt;Schulden!J15,D44&gt;0),MAX(0,D44+E44-MIN(Schulden!G8,D44+E44)),0)+IF(AND(Schulden!J9&lt;Schulden!J15,H44&gt;0),MAX(0,H44+I44-MIN(Schulden!G9,H44+I44)),0)+IF(AND(Schulden!J10&lt;Schulden!J15,L44&gt;0),MAX(0,L44+M44-MIN(Schulden!G10,L44+M44)),0)+IF(AND(Schulden!J11&lt;Schulden!J15,P44&gt;0),MAX(0,P44+Q44-MIN(Schulden!G11,P44+Q44)),0)+IF(AND(Schulden!J12&lt;Schulden!J15,T44&gt;0),MAX(0,T44+U44-MIN(Schulden!G12,T44+U44)),0)+IF(AND(Schulden!J13&lt;Schulden!J15,X44&gt;0),MAX(0,X44+Y44-MIN(Schulden!G13,X44+Y44)),0)+IF(AND(Schulden!J14&lt;Schulden!J15,AB44&gt;0),MAX(0,AB44+AC44-MIN(Schulden!G14,AB44+AC44)),0)+IF(AND(Schulden!J15&lt;Schulden!J15,AF44&gt;0),MAX(0,AF44+AG44-MIN(Schulden!G15,AF44+AG44)),0)+IF(AND(Schulden!J16&lt;Schulden!J15,AJ44&gt;0),MAX(0,AJ44+AK44-MIN(Schulden!G16,AJ44+AK44)),0)+IF(AND(Schulden!J17&lt;Schulden!J15,AN44&gt;0),MAX(0,AN44+AO44-MIN(Schulden!G17,AN44+AO44)),0)+IF(AND(Schulden!J18&lt;Schulden!J15,AR44&gt;0),MAX(0,AR44+AS44-MIN(Schulden!G18,AR44+AS44)),0)+IF(AND(Schulden!J19&lt;Schulden!J15,AV44&gt;0),MAX(0,AV44+AW44-MIN(Schulden!G19,AV44+AW44)),0)+IF(AND(Schulden!J20&lt;Schulden!J15,AZ44&gt;0),MAX(0,AZ44+BA44-MIN(Schulden!G20,AZ44+BA44)),0)+IF(AND(Schulden!J21&lt;Schulden!J15,BD44&gt;0),MAX(0,BD44+BE44-MIN(Schulden!G21,BD44+BE44)),0)+IF(AND(Schulden!J22&lt;Schulden!J15,BH44&gt;0),MAX(0,BH44+BI44-MIN(Schulden!G22,BH44+BI44)),0))),MAX(0,AF44+AG44-MIN(Schulden!G15,AF44+AG44)))+SUMIFS(Sonderzahlungen!$D$8:$D$67,Sonderzahlungen!$G$8:$G$67,$B44,Sonderzahlungen!$E$8:$E$67,"Gezielte Schuld",Sonderzahlungen!$F$8:$F$67,Schulden!B15)))</f>
        <v/>
      </c>
      <c r="AI44" s="24">
        <f>MAX(0,AF44+AG44-AH44)</f>
        <v/>
      </c>
      <c r="AJ44" s="24">
        <f>AM43</f>
        <v/>
      </c>
      <c r="AK44" s="24">
        <f>IF(AJ44&lt;=0,0,AJ44*Schulden!F16/12)</f>
        <v/>
      </c>
      <c r="AL44" s="24">
        <f>IF(AJ44&lt;=0,0,MIN(AJ44+AK44,MIN(Schulden!G16,AJ44+AK44)+MIN(MAX(0,Strategie!$C$9+SUMIFS(Sonderzahlungen!$D$8:$D$67,Sonderzahlungen!$G$8:$G$67,$B44,Sonderzahlungen!$E$8:$E$67,"Nach Strategie")-(IF(AND(Schulden!J8&lt;Schulden!J16,D44&gt;0),MAX(0,D44+E44-MIN(Schulden!G8,D44+E44)),0)+IF(AND(Schulden!J9&lt;Schulden!J16,H44&gt;0),MAX(0,H44+I44-MIN(Schulden!G9,H44+I44)),0)+IF(AND(Schulden!J10&lt;Schulden!J16,L44&gt;0),MAX(0,L44+M44-MIN(Schulden!G10,L44+M44)),0)+IF(AND(Schulden!J11&lt;Schulden!J16,P44&gt;0),MAX(0,P44+Q44-MIN(Schulden!G11,P44+Q44)),0)+IF(AND(Schulden!J12&lt;Schulden!J16,T44&gt;0),MAX(0,T44+U44-MIN(Schulden!G12,T44+U44)),0)+IF(AND(Schulden!J13&lt;Schulden!J16,X44&gt;0),MAX(0,X44+Y44-MIN(Schulden!G13,X44+Y44)),0)+IF(AND(Schulden!J14&lt;Schulden!J16,AB44&gt;0),MAX(0,AB44+AC44-MIN(Schulden!G14,AB44+AC44)),0)+IF(AND(Schulden!J15&lt;Schulden!J16,AF44&gt;0),MAX(0,AF44+AG44-MIN(Schulden!G15,AF44+AG44)),0)+IF(AND(Schulden!J16&lt;Schulden!J16,AJ44&gt;0),MAX(0,AJ44+AK44-MIN(Schulden!G16,AJ44+AK44)),0)+IF(AND(Schulden!J17&lt;Schulden!J16,AN44&gt;0),MAX(0,AN44+AO44-MIN(Schulden!G17,AN44+AO44)),0)+IF(AND(Schulden!J18&lt;Schulden!J16,AR44&gt;0),MAX(0,AR44+AS44-MIN(Schulden!G18,AR44+AS44)),0)+IF(AND(Schulden!J19&lt;Schulden!J16,AV44&gt;0),MAX(0,AV44+AW44-MIN(Schulden!G19,AV44+AW44)),0)+IF(AND(Schulden!J20&lt;Schulden!J16,AZ44&gt;0),MAX(0,AZ44+BA44-MIN(Schulden!G20,AZ44+BA44)),0)+IF(AND(Schulden!J21&lt;Schulden!J16,BD44&gt;0),MAX(0,BD44+BE44-MIN(Schulden!G21,BD44+BE44)),0)+IF(AND(Schulden!J22&lt;Schulden!J16,BH44&gt;0),MAX(0,BH44+BI44-MIN(Schulden!G22,BH44+BI44)),0))),MAX(0,AJ44+AK44-MIN(Schulden!G16,AJ44+AK44)))+SUMIFS(Sonderzahlungen!$D$8:$D$67,Sonderzahlungen!$G$8:$G$67,$B44,Sonderzahlungen!$E$8:$E$67,"Gezielte Schuld",Sonderzahlungen!$F$8:$F$67,Schulden!B16)))</f>
        <v/>
      </c>
      <c r="AM44" s="24">
        <f>MAX(0,AJ44+AK44-AL44)</f>
        <v/>
      </c>
      <c r="AN44" s="24">
        <f>AQ43</f>
        <v/>
      </c>
      <c r="AO44" s="24">
        <f>IF(AN44&lt;=0,0,AN44*Schulden!F17/12)</f>
        <v/>
      </c>
      <c r="AP44" s="24">
        <f>IF(AN44&lt;=0,0,MIN(AN44+AO44,MIN(Schulden!G17,AN44+AO44)+MIN(MAX(0,Strategie!$C$9+SUMIFS(Sonderzahlungen!$D$8:$D$67,Sonderzahlungen!$G$8:$G$67,$B44,Sonderzahlungen!$E$8:$E$67,"Nach Strategie")-(IF(AND(Schulden!J8&lt;Schulden!J17,D44&gt;0),MAX(0,D44+E44-MIN(Schulden!G8,D44+E44)),0)+IF(AND(Schulden!J9&lt;Schulden!J17,H44&gt;0),MAX(0,H44+I44-MIN(Schulden!G9,H44+I44)),0)+IF(AND(Schulden!J10&lt;Schulden!J17,L44&gt;0),MAX(0,L44+M44-MIN(Schulden!G10,L44+M44)),0)+IF(AND(Schulden!J11&lt;Schulden!J17,P44&gt;0),MAX(0,P44+Q44-MIN(Schulden!G11,P44+Q44)),0)+IF(AND(Schulden!J12&lt;Schulden!J17,T44&gt;0),MAX(0,T44+U44-MIN(Schulden!G12,T44+U44)),0)+IF(AND(Schulden!J13&lt;Schulden!J17,X44&gt;0),MAX(0,X44+Y44-MIN(Schulden!G13,X44+Y44)),0)+IF(AND(Schulden!J14&lt;Schulden!J17,AB44&gt;0),MAX(0,AB44+AC44-MIN(Schulden!G14,AB44+AC44)),0)+IF(AND(Schulden!J15&lt;Schulden!J17,AF44&gt;0),MAX(0,AF44+AG44-MIN(Schulden!G15,AF44+AG44)),0)+IF(AND(Schulden!J16&lt;Schulden!J17,AJ44&gt;0),MAX(0,AJ44+AK44-MIN(Schulden!G16,AJ44+AK44)),0)+IF(AND(Schulden!J17&lt;Schulden!J17,AN44&gt;0),MAX(0,AN44+AO44-MIN(Schulden!G17,AN44+AO44)),0)+IF(AND(Schulden!J18&lt;Schulden!J17,AR44&gt;0),MAX(0,AR44+AS44-MIN(Schulden!G18,AR44+AS44)),0)+IF(AND(Schulden!J19&lt;Schulden!J17,AV44&gt;0),MAX(0,AV44+AW44-MIN(Schulden!G19,AV44+AW44)),0)+IF(AND(Schulden!J20&lt;Schulden!J17,AZ44&gt;0),MAX(0,AZ44+BA44-MIN(Schulden!G20,AZ44+BA44)),0)+IF(AND(Schulden!J21&lt;Schulden!J17,BD44&gt;0),MAX(0,BD44+BE44-MIN(Schulden!G21,BD44+BE44)),0)+IF(AND(Schulden!J22&lt;Schulden!J17,BH44&gt;0),MAX(0,BH44+BI44-MIN(Schulden!G22,BH44+BI44)),0))),MAX(0,AN44+AO44-MIN(Schulden!G17,AN44+AO44)))+SUMIFS(Sonderzahlungen!$D$8:$D$67,Sonderzahlungen!$G$8:$G$67,$B44,Sonderzahlungen!$E$8:$E$67,"Gezielte Schuld",Sonderzahlungen!$F$8:$F$67,Schulden!B17)))</f>
        <v/>
      </c>
      <c r="AQ44" s="24">
        <f>MAX(0,AN44+AO44-AP44)</f>
        <v/>
      </c>
      <c r="AR44" s="24">
        <f>AU43</f>
        <v/>
      </c>
      <c r="AS44" s="24">
        <f>IF(AR44&lt;=0,0,AR44*Schulden!F18/12)</f>
        <v/>
      </c>
      <c r="AT44" s="24">
        <f>IF(AR44&lt;=0,0,MIN(AR44+AS44,MIN(Schulden!G18,AR44+AS44)+MIN(MAX(0,Strategie!$C$9+SUMIFS(Sonderzahlungen!$D$8:$D$67,Sonderzahlungen!$G$8:$G$67,$B44,Sonderzahlungen!$E$8:$E$67,"Nach Strategie")-(IF(AND(Schulden!J8&lt;Schulden!J18,D44&gt;0),MAX(0,D44+E44-MIN(Schulden!G8,D44+E44)),0)+IF(AND(Schulden!J9&lt;Schulden!J18,H44&gt;0),MAX(0,H44+I44-MIN(Schulden!G9,H44+I44)),0)+IF(AND(Schulden!J10&lt;Schulden!J18,L44&gt;0),MAX(0,L44+M44-MIN(Schulden!G10,L44+M44)),0)+IF(AND(Schulden!J11&lt;Schulden!J18,P44&gt;0),MAX(0,P44+Q44-MIN(Schulden!G11,P44+Q44)),0)+IF(AND(Schulden!J12&lt;Schulden!J18,T44&gt;0),MAX(0,T44+U44-MIN(Schulden!G12,T44+U44)),0)+IF(AND(Schulden!J13&lt;Schulden!J18,X44&gt;0),MAX(0,X44+Y44-MIN(Schulden!G13,X44+Y44)),0)+IF(AND(Schulden!J14&lt;Schulden!J18,AB44&gt;0),MAX(0,AB44+AC44-MIN(Schulden!G14,AB44+AC44)),0)+IF(AND(Schulden!J15&lt;Schulden!J18,AF44&gt;0),MAX(0,AF44+AG44-MIN(Schulden!G15,AF44+AG44)),0)+IF(AND(Schulden!J16&lt;Schulden!J18,AJ44&gt;0),MAX(0,AJ44+AK44-MIN(Schulden!G16,AJ44+AK44)),0)+IF(AND(Schulden!J17&lt;Schulden!J18,AN44&gt;0),MAX(0,AN44+AO44-MIN(Schulden!G17,AN44+AO44)),0)+IF(AND(Schulden!J18&lt;Schulden!J18,AR44&gt;0),MAX(0,AR44+AS44-MIN(Schulden!G18,AR44+AS44)),0)+IF(AND(Schulden!J19&lt;Schulden!J18,AV44&gt;0),MAX(0,AV44+AW44-MIN(Schulden!G19,AV44+AW44)),0)+IF(AND(Schulden!J20&lt;Schulden!J18,AZ44&gt;0),MAX(0,AZ44+BA44-MIN(Schulden!G20,AZ44+BA44)),0)+IF(AND(Schulden!J21&lt;Schulden!J18,BD44&gt;0),MAX(0,BD44+BE44-MIN(Schulden!G21,BD44+BE44)),0)+IF(AND(Schulden!J22&lt;Schulden!J18,BH44&gt;0),MAX(0,BH44+BI44-MIN(Schulden!G22,BH44+BI44)),0))),MAX(0,AR44+AS44-MIN(Schulden!G18,AR44+AS44)))+SUMIFS(Sonderzahlungen!$D$8:$D$67,Sonderzahlungen!$G$8:$G$67,$B44,Sonderzahlungen!$E$8:$E$67,"Gezielte Schuld",Sonderzahlungen!$F$8:$F$67,Schulden!B18)))</f>
        <v/>
      </c>
      <c r="AU44" s="24">
        <f>MAX(0,AR44+AS44-AT44)</f>
        <v/>
      </c>
      <c r="AV44" s="24">
        <f>AY43</f>
        <v/>
      </c>
      <c r="AW44" s="24">
        <f>IF(AV44&lt;=0,0,AV44*Schulden!F19/12)</f>
        <v/>
      </c>
      <c r="AX44" s="24">
        <f>IF(AV44&lt;=0,0,MIN(AV44+AW44,MIN(Schulden!G19,AV44+AW44)+MIN(MAX(0,Strategie!$C$9+SUMIFS(Sonderzahlungen!$D$8:$D$67,Sonderzahlungen!$G$8:$G$67,$B44,Sonderzahlungen!$E$8:$E$67,"Nach Strategie")-(IF(AND(Schulden!J8&lt;Schulden!J19,D44&gt;0),MAX(0,D44+E44-MIN(Schulden!G8,D44+E44)),0)+IF(AND(Schulden!J9&lt;Schulden!J19,H44&gt;0),MAX(0,H44+I44-MIN(Schulden!G9,H44+I44)),0)+IF(AND(Schulden!J10&lt;Schulden!J19,L44&gt;0),MAX(0,L44+M44-MIN(Schulden!G10,L44+M44)),0)+IF(AND(Schulden!J11&lt;Schulden!J19,P44&gt;0),MAX(0,P44+Q44-MIN(Schulden!G11,P44+Q44)),0)+IF(AND(Schulden!J12&lt;Schulden!J19,T44&gt;0),MAX(0,T44+U44-MIN(Schulden!G12,T44+U44)),0)+IF(AND(Schulden!J13&lt;Schulden!J19,X44&gt;0),MAX(0,X44+Y44-MIN(Schulden!G13,X44+Y44)),0)+IF(AND(Schulden!J14&lt;Schulden!J19,AB44&gt;0),MAX(0,AB44+AC44-MIN(Schulden!G14,AB44+AC44)),0)+IF(AND(Schulden!J15&lt;Schulden!J19,AF44&gt;0),MAX(0,AF44+AG44-MIN(Schulden!G15,AF44+AG44)),0)+IF(AND(Schulden!J16&lt;Schulden!J19,AJ44&gt;0),MAX(0,AJ44+AK44-MIN(Schulden!G16,AJ44+AK44)),0)+IF(AND(Schulden!J17&lt;Schulden!J19,AN44&gt;0),MAX(0,AN44+AO44-MIN(Schulden!G17,AN44+AO44)),0)+IF(AND(Schulden!J18&lt;Schulden!J19,AR44&gt;0),MAX(0,AR44+AS44-MIN(Schulden!G18,AR44+AS44)),0)+IF(AND(Schulden!J19&lt;Schulden!J19,AV44&gt;0),MAX(0,AV44+AW44-MIN(Schulden!G19,AV44+AW44)),0)+IF(AND(Schulden!J20&lt;Schulden!J19,AZ44&gt;0),MAX(0,AZ44+BA44-MIN(Schulden!G20,AZ44+BA44)),0)+IF(AND(Schulden!J21&lt;Schulden!J19,BD44&gt;0),MAX(0,BD44+BE44-MIN(Schulden!G21,BD44+BE44)),0)+IF(AND(Schulden!J22&lt;Schulden!J19,BH44&gt;0),MAX(0,BH44+BI44-MIN(Schulden!G22,BH44+BI44)),0))),MAX(0,AV44+AW44-MIN(Schulden!G19,AV44+AW44)))+SUMIFS(Sonderzahlungen!$D$8:$D$67,Sonderzahlungen!$G$8:$G$67,$B44,Sonderzahlungen!$E$8:$E$67,"Gezielte Schuld",Sonderzahlungen!$F$8:$F$67,Schulden!B19)))</f>
        <v/>
      </c>
      <c r="AY44" s="24">
        <f>MAX(0,AV44+AW44-AX44)</f>
        <v/>
      </c>
      <c r="AZ44" s="24">
        <f>BC43</f>
        <v/>
      </c>
      <c r="BA44" s="24">
        <f>IF(AZ44&lt;=0,0,AZ44*Schulden!F20/12)</f>
        <v/>
      </c>
      <c r="BB44" s="24">
        <f>IF(AZ44&lt;=0,0,MIN(AZ44+BA44,MIN(Schulden!G20,AZ44+BA44)+MIN(MAX(0,Strategie!$C$9+SUMIFS(Sonderzahlungen!$D$8:$D$67,Sonderzahlungen!$G$8:$G$67,$B44,Sonderzahlungen!$E$8:$E$67,"Nach Strategie")-(IF(AND(Schulden!J8&lt;Schulden!J20,D44&gt;0),MAX(0,D44+E44-MIN(Schulden!G8,D44+E44)),0)+IF(AND(Schulden!J9&lt;Schulden!J20,H44&gt;0),MAX(0,H44+I44-MIN(Schulden!G9,H44+I44)),0)+IF(AND(Schulden!J10&lt;Schulden!J20,L44&gt;0),MAX(0,L44+M44-MIN(Schulden!G10,L44+M44)),0)+IF(AND(Schulden!J11&lt;Schulden!J20,P44&gt;0),MAX(0,P44+Q44-MIN(Schulden!G11,P44+Q44)),0)+IF(AND(Schulden!J12&lt;Schulden!J20,T44&gt;0),MAX(0,T44+U44-MIN(Schulden!G12,T44+U44)),0)+IF(AND(Schulden!J13&lt;Schulden!J20,X44&gt;0),MAX(0,X44+Y44-MIN(Schulden!G13,X44+Y44)),0)+IF(AND(Schulden!J14&lt;Schulden!J20,AB44&gt;0),MAX(0,AB44+AC44-MIN(Schulden!G14,AB44+AC44)),0)+IF(AND(Schulden!J15&lt;Schulden!J20,AF44&gt;0),MAX(0,AF44+AG44-MIN(Schulden!G15,AF44+AG44)),0)+IF(AND(Schulden!J16&lt;Schulden!J20,AJ44&gt;0),MAX(0,AJ44+AK44-MIN(Schulden!G16,AJ44+AK44)),0)+IF(AND(Schulden!J17&lt;Schulden!J20,AN44&gt;0),MAX(0,AN44+AO44-MIN(Schulden!G17,AN44+AO44)),0)+IF(AND(Schulden!J18&lt;Schulden!J20,AR44&gt;0),MAX(0,AR44+AS44-MIN(Schulden!G18,AR44+AS44)),0)+IF(AND(Schulden!J19&lt;Schulden!J20,AV44&gt;0),MAX(0,AV44+AW44-MIN(Schulden!G19,AV44+AW44)),0)+IF(AND(Schulden!J20&lt;Schulden!J20,AZ44&gt;0),MAX(0,AZ44+BA44-MIN(Schulden!G20,AZ44+BA44)),0)+IF(AND(Schulden!J21&lt;Schulden!J20,BD44&gt;0),MAX(0,BD44+BE44-MIN(Schulden!G21,BD44+BE44)),0)+IF(AND(Schulden!J22&lt;Schulden!J20,BH44&gt;0),MAX(0,BH44+BI44-MIN(Schulden!G22,BH44+BI44)),0))),MAX(0,AZ44+BA44-MIN(Schulden!G20,AZ44+BA44)))+SUMIFS(Sonderzahlungen!$D$8:$D$67,Sonderzahlungen!$G$8:$G$67,$B44,Sonderzahlungen!$E$8:$E$67,"Gezielte Schuld",Sonderzahlungen!$F$8:$F$67,Schulden!B20)))</f>
        <v/>
      </c>
      <c r="BC44" s="24">
        <f>MAX(0,AZ44+BA44-BB44)</f>
        <v/>
      </c>
      <c r="BD44" s="24">
        <f>BG43</f>
        <v/>
      </c>
      <c r="BE44" s="24">
        <f>IF(BD44&lt;=0,0,BD44*Schulden!F21/12)</f>
        <v/>
      </c>
      <c r="BF44" s="24">
        <f>IF(BD44&lt;=0,0,MIN(BD44+BE44,MIN(Schulden!G21,BD44+BE44)+MIN(MAX(0,Strategie!$C$9+SUMIFS(Sonderzahlungen!$D$8:$D$67,Sonderzahlungen!$G$8:$G$67,$B44,Sonderzahlungen!$E$8:$E$67,"Nach Strategie")-(IF(AND(Schulden!J8&lt;Schulden!J21,D44&gt;0),MAX(0,D44+E44-MIN(Schulden!G8,D44+E44)),0)+IF(AND(Schulden!J9&lt;Schulden!J21,H44&gt;0),MAX(0,H44+I44-MIN(Schulden!G9,H44+I44)),0)+IF(AND(Schulden!J10&lt;Schulden!J21,L44&gt;0),MAX(0,L44+M44-MIN(Schulden!G10,L44+M44)),0)+IF(AND(Schulden!J11&lt;Schulden!J21,P44&gt;0),MAX(0,P44+Q44-MIN(Schulden!G11,P44+Q44)),0)+IF(AND(Schulden!J12&lt;Schulden!J21,T44&gt;0),MAX(0,T44+U44-MIN(Schulden!G12,T44+U44)),0)+IF(AND(Schulden!J13&lt;Schulden!J21,X44&gt;0),MAX(0,X44+Y44-MIN(Schulden!G13,X44+Y44)),0)+IF(AND(Schulden!J14&lt;Schulden!J21,AB44&gt;0),MAX(0,AB44+AC44-MIN(Schulden!G14,AB44+AC44)),0)+IF(AND(Schulden!J15&lt;Schulden!J21,AF44&gt;0),MAX(0,AF44+AG44-MIN(Schulden!G15,AF44+AG44)),0)+IF(AND(Schulden!J16&lt;Schulden!J21,AJ44&gt;0),MAX(0,AJ44+AK44-MIN(Schulden!G16,AJ44+AK44)),0)+IF(AND(Schulden!J17&lt;Schulden!J21,AN44&gt;0),MAX(0,AN44+AO44-MIN(Schulden!G17,AN44+AO44)),0)+IF(AND(Schulden!J18&lt;Schulden!J21,AR44&gt;0),MAX(0,AR44+AS44-MIN(Schulden!G18,AR44+AS44)),0)+IF(AND(Schulden!J19&lt;Schulden!J21,AV44&gt;0),MAX(0,AV44+AW44-MIN(Schulden!G19,AV44+AW44)),0)+IF(AND(Schulden!J20&lt;Schulden!J21,AZ44&gt;0),MAX(0,AZ44+BA44-MIN(Schulden!G20,AZ44+BA44)),0)+IF(AND(Schulden!J21&lt;Schulden!J21,BD44&gt;0),MAX(0,BD44+BE44-MIN(Schulden!G21,BD44+BE44)),0)+IF(AND(Schulden!J22&lt;Schulden!J21,BH44&gt;0),MAX(0,BH44+BI44-MIN(Schulden!G22,BH44+BI44)),0))),MAX(0,BD44+BE44-MIN(Schulden!G21,BD44+BE44)))+SUMIFS(Sonderzahlungen!$D$8:$D$67,Sonderzahlungen!$G$8:$G$67,$B44,Sonderzahlungen!$E$8:$E$67,"Gezielte Schuld",Sonderzahlungen!$F$8:$F$67,Schulden!B21)))</f>
        <v/>
      </c>
      <c r="BG44" s="24">
        <f>MAX(0,BD44+BE44-BF44)</f>
        <v/>
      </c>
      <c r="BH44" s="24">
        <f>BK43</f>
        <v/>
      </c>
      <c r="BI44" s="24">
        <f>IF(BH44&lt;=0,0,BH44*Schulden!F22/12)</f>
        <v/>
      </c>
      <c r="BJ44" s="24">
        <f>IF(BH44&lt;=0,0,MIN(BH44+BI44,MIN(Schulden!G22,BH44+BI44)+MIN(MAX(0,Strategie!$C$9+SUMIFS(Sonderzahlungen!$D$8:$D$67,Sonderzahlungen!$G$8:$G$67,$B44,Sonderzahlungen!$E$8:$E$67,"Nach Strategie")-(IF(AND(Schulden!J8&lt;Schulden!J22,D44&gt;0),MAX(0,D44+E44-MIN(Schulden!G8,D44+E44)),0)+IF(AND(Schulden!J9&lt;Schulden!J22,H44&gt;0),MAX(0,H44+I44-MIN(Schulden!G9,H44+I44)),0)+IF(AND(Schulden!J10&lt;Schulden!J22,L44&gt;0),MAX(0,L44+M44-MIN(Schulden!G10,L44+M44)),0)+IF(AND(Schulden!J11&lt;Schulden!J22,P44&gt;0),MAX(0,P44+Q44-MIN(Schulden!G11,P44+Q44)),0)+IF(AND(Schulden!J12&lt;Schulden!J22,T44&gt;0),MAX(0,T44+U44-MIN(Schulden!G12,T44+U44)),0)+IF(AND(Schulden!J13&lt;Schulden!J22,X44&gt;0),MAX(0,X44+Y44-MIN(Schulden!G13,X44+Y44)),0)+IF(AND(Schulden!J14&lt;Schulden!J22,AB44&gt;0),MAX(0,AB44+AC44-MIN(Schulden!G14,AB44+AC44)),0)+IF(AND(Schulden!J15&lt;Schulden!J22,AF44&gt;0),MAX(0,AF44+AG44-MIN(Schulden!G15,AF44+AG44)),0)+IF(AND(Schulden!J16&lt;Schulden!J22,AJ44&gt;0),MAX(0,AJ44+AK44-MIN(Schulden!G16,AJ44+AK44)),0)+IF(AND(Schulden!J17&lt;Schulden!J22,AN44&gt;0),MAX(0,AN44+AO44-MIN(Schulden!G17,AN44+AO44)),0)+IF(AND(Schulden!J18&lt;Schulden!J22,AR44&gt;0),MAX(0,AR44+AS44-MIN(Schulden!G18,AR44+AS44)),0)+IF(AND(Schulden!J19&lt;Schulden!J22,AV44&gt;0),MAX(0,AV44+AW44-MIN(Schulden!G19,AV44+AW44)),0)+IF(AND(Schulden!J20&lt;Schulden!J22,AZ44&gt;0),MAX(0,AZ44+BA44-MIN(Schulden!G20,AZ44+BA44)),0)+IF(AND(Schulden!J21&lt;Schulden!J22,BD44&gt;0),MAX(0,BD44+BE44-MIN(Schulden!G21,BD44+BE44)),0)+IF(AND(Schulden!J22&lt;Schulden!J22,BH44&gt;0),MAX(0,BH44+BI44-MIN(Schulden!G22,BH44+BI44)),0))),MAX(0,BH44+BI44-MIN(Schulden!G22,BH44+BI44)))+SUMIFS(Sonderzahlungen!$D$8:$D$67,Sonderzahlungen!$G$8:$G$67,$B44,Sonderzahlungen!$E$8:$E$67,"Gezielte Schuld",Sonderzahlungen!$F$8:$F$67,Schulden!B22)))</f>
        <v/>
      </c>
      <c r="BK44" s="24">
        <f>MAX(0,BH44+BI44-BJ44)</f>
        <v/>
      </c>
    </row>
    <row r="45">
      <c r="B45" s="23">
        <f>EDATE(B44,1)</f>
        <v/>
      </c>
      <c r="C45" s="24">
        <f>SUMIFS(Sonderzahlungen!$D$8:$D$67,Sonderzahlungen!$G$8:$G$67,B45)</f>
        <v/>
      </c>
      <c r="D45" s="24">
        <f>G44</f>
        <v/>
      </c>
      <c r="E45" s="24">
        <f>IF(D45&lt;=0,0,D45*Schulden!F8/12)</f>
        <v/>
      </c>
      <c r="F45" s="24">
        <f>IF(D45&lt;=0,0,MIN(D45+E45,MIN(Schulden!G8,D45+E45)+MIN(MAX(0,Strategie!$C$9+SUMIFS(Sonderzahlungen!$D$8:$D$67,Sonderzahlungen!$G$8:$G$67,$B45,Sonderzahlungen!$E$8:$E$67,"Nach Strategie")-(IF(AND(Schulden!J8&lt;Schulden!J8,D45&gt;0),MAX(0,D45+E45-MIN(Schulden!G8,D45+E45)),0)+IF(AND(Schulden!J9&lt;Schulden!J8,H45&gt;0),MAX(0,H45+I45-MIN(Schulden!G9,H45+I45)),0)+IF(AND(Schulden!J10&lt;Schulden!J8,L45&gt;0),MAX(0,L45+M45-MIN(Schulden!G10,L45+M45)),0)+IF(AND(Schulden!J11&lt;Schulden!J8,P45&gt;0),MAX(0,P45+Q45-MIN(Schulden!G11,P45+Q45)),0)+IF(AND(Schulden!J12&lt;Schulden!J8,T45&gt;0),MAX(0,T45+U45-MIN(Schulden!G12,T45+U45)),0)+IF(AND(Schulden!J13&lt;Schulden!J8,X45&gt;0),MAX(0,X45+Y45-MIN(Schulden!G13,X45+Y45)),0)+IF(AND(Schulden!J14&lt;Schulden!J8,AB45&gt;0),MAX(0,AB45+AC45-MIN(Schulden!G14,AB45+AC45)),0)+IF(AND(Schulden!J15&lt;Schulden!J8,AF45&gt;0),MAX(0,AF45+AG45-MIN(Schulden!G15,AF45+AG45)),0)+IF(AND(Schulden!J16&lt;Schulden!J8,AJ45&gt;0),MAX(0,AJ45+AK45-MIN(Schulden!G16,AJ45+AK45)),0)+IF(AND(Schulden!J17&lt;Schulden!J8,AN45&gt;0),MAX(0,AN45+AO45-MIN(Schulden!G17,AN45+AO45)),0)+IF(AND(Schulden!J18&lt;Schulden!J8,AR45&gt;0),MAX(0,AR45+AS45-MIN(Schulden!G18,AR45+AS45)),0)+IF(AND(Schulden!J19&lt;Schulden!J8,AV45&gt;0),MAX(0,AV45+AW45-MIN(Schulden!G19,AV45+AW45)),0)+IF(AND(Schulden!J20&lt;Schulden!J8,AZ45&gt;0),MAX(0,AZ45+BA45-MIN(Schulden!G20,AZ45+BA45)),0)+IF(AND(Schulden!J21&lt;Schulden!J8,BD45&gt;0),MAX(0,BD45+BE45-MIN(Schulden!G21,BD45+BE45)),0)+IF(AND(Schulden!J22&lt;Schulden!J8,BH45&gt;0),MAX(0,BH45+BI45-MIN(Schulden!G22,BH45+BI45)),0))),MAX(0,D45+E45-MIN(Schulden!G8,D45+E45)))+SUMIFS(Sonderzahlungen!$D$8:$D$67,Sonderzahlungen!$G$8:$G$67,$B45,Sonderzahlungen!$E$8:$E$67,"Gezielte Schuld",Sonderzahlungen!$F$8:$F$67,Schulden!B8)))</f>
        <v/>
      </c>
      <c r="G45" s="24">
        <f>MAX(0,D45+E45-F45)</f>
        <v/>
      </c>
      <c r="H45" s="24">
        <f>K44</f>
        <v/>
      </c>
      <c r="I45" s="24">
        <f>IF(H45&lt;=0,0,H45*Schulden!F9/12)</f>
        <v/>
      </c>
      <c r="J45" s="24">
        <f>IF(H45&lt;=0,0,MIN(H45+I45,MIN(Schulden!G9,H45+I45)+MIN(MAX(0,Strategie!$C$9+SUMIFS(Sonderzahlungen!$D$8:$D$67,Sonderzahlungen!$G$8:$G$67,$B45,Sonderzahlungen!$E$8:$E$67,"Nach Strategie")-(IF(AND(Schulden!J8&lt;Schulden!J9,D45&gt;0),MAX(0,D45+E45-MIN(Schulden!G8,D45+E45)),0)+IF(AND(Schulden!J9&lt;Schulden!J9,H45&gt;0),MAX(0,H45+I45-MIN(Schulden!G9,H45+I45)),0)+IF(AND(Schulden!J10&lt;Schulden!J9,L45&gt;0),MAX(0,L45+M45-MIN(Schulden!G10,L45+M45)),0)+IF(AND(Schulden!J11&lt;Schulden!J9,P45&gt;0),MAX(0,P45+Q45-MIN(Schulden!G11,P45+Q45)),0)+IF(AND(Schulden!J12&lt;Schulden!J9,T45&gt;0),MAX(0,T45+U45-MIN(Schulden!G12,T45+U45)),0)+IF(AND(Schulden!J13&lt;Schulden!J9,X45&gt;0),MAX(0,X45+Y45-MIN(Schulden!G13,X45+Y45)),0)+IF(AND(Schulden!J14&lt;Schulden!J9,AB45&gt;0),MAX(0,AB45+AC45-MIN(Schulden!G14,AB45+AC45)),0)+IF(AND(Schulden!J15&lt;Schulden!J9,AF45&gt;0),MAX(0,AF45+AG45-MIN(Schulden!G15,AF45+AG45)),0)+IF(AND(Schulden!J16&lt;Schulden!J9,AJ45&gt;0),MAX(0,AJ45+AK45-MIN(Schulden!G16,AJ45+AK45)),0)+IF(AND(Schulden!J17&lt;Schulden!J9,AN45&gt;0),MAX(0,AN45+AO45-MIN(Schulden!G17,AN45+AO45)),0)+IF(AND(Schulden!J18&lt;Schulden!J9,AR45&gt;0),MAX(0,AR45+AS45-MIN(Schulden!G18,AR45+AS45)),0)+IF(AND(Schulden!J19&lt;Schulden!J9,AV45&gt;0),MAX(0,AV45+AW45-MIN(Schulden!G19,AV45+AW45)),0)+IF(AND(Schulden!J20&lt;Schulden!J9,AZ45&gt;0),MAX(0,AZ45+BA45-MIN(Schulden!G20,AZ45+BA45)),0)+IF(AND(Schulden!J21&lt;Schulden!J9,BD45&gt;0),MAX(0,BD45+BE45-MIN(Schulden!G21,BD45+BE45)),0)+IF(AND(Schulden!J22&lt;Schulden!J9,BH45&gt;0),MAX(0,BH45+BI45-MIN(Schulden!G22,BH45+BI45)),0))),MAX(0,H45+I45-MIN(Schulden!G9,H45+I45)))+SUMIFS(Sonderzahlungen!$D$8:$D$67,Sonderzahlungen!$G$8:$G$67,$B45,Sonderzahlungen!$E$8:$E$67,"Gezielte Schuld",Sonderzahlungen!$F$8:$F$67,Schulden!B9)))</f>
        <v/>
      </c>
      <c r="K45" s="24">
        <f>MAX(0,H45+I45-J45)</f>
        <v/>
      </c>
      <c r="L45" s="24">
        <f>O44</f>
        <v/>
      </c>
      <c r="M45" s="24">
        <f>IF(L45&lt;=0,0,L45*Schulden!F10/12)</f>
        <v/>
      </c>
      <c r="N45" s="24">
        <f>IF(L45&lt;=0,0,MIN(L45+M45,MIN(Schulden!G10,L45+M45)+MIN(MAX(0,Strategie!$C$9+SUMIFS(Sonderzahlungen!$D$8:$D$67,Sonderzahlungen!$G$8:$G$67,$B45,Sonderzahlungen!$E$8:$E$67,"Nach Strategie")-(IF(AND(Schulden!J8&lt;Schulden!J10,D45&gt;0),MAX(0,D45+E45-MIN(Schulden!G8,D45+E45)),0)+IF(AND(Schulden!J9&lt;Schulden!J10,H45&gt;0),MAX(0,H45+I45-MIN(Schulden!G9,H45+I45)),0)+IF(AND(Schulden!J10&lt;Schulden!J10,L45&gt;0),MAX(0,L45+M45-MIN(Schulden!G10,L45+M45)),0)+IF(AND(Schulden!J11&lt;Schulden!J10,P45&gt;0),MAX(0,P45+Q45-MIN(Schulden!G11,P45+Q45)),0)+IF(AND(Schulden!J12&lt;Schulden!J10,T45&gt;0),MAX(0,T45+U45-MIN(Schulden!G12,T45+U45)),0)+IF(AND(Schulden!J13&lt;Schulden!J10,X45&gt;0),MAX(0,X45+Y45-MIN(Schulden!G13,X45+Y45)),0)+IF(AND(Schulden!J14&lt;Schulden!J10,AB45&gt;0),MAX(0,AB45+AC45-MIN(Schulden!G14,AB45+AC45)),0)+IF(AND(Schulden!J15&lt;Schulden!J10,AF45&gt;0),MAX(0,AF45+AG45-MIN(Schulden!G15,AF45+AG45)),0)+IF(AND(Schulden!J16&lt;Schulden!J10,AJ45&gt;0),MAX(0,AJ45+AK45-MIN(Schulden!G16,AJ45+AK45)),0)+IF(AND(Schulden!J17&lt;Schulden!J10,AN45&gt;0),MAX(0,AN45+AO45-MIN(Schulden!G17,AN45+AO45)),0)+IF(AND(Schulden!J18&lt;Schulden!J10,AR45&gt;0),MAX(0,AR45+AS45-MIN(Schulden!G18,AR45+AS45)),0)+IF(AND(Schulden!J19&lt;Schulden!J10,AV45&gt;0),MAX(0,AV45+AW45-MIN(Schulden!G19,AV45+AW45)),0)+IF(AND(Schulden!J20&lt;Schulden!J10,AZ45&gt;0),MAX(0,AZ45+BA45-MIN(Schulden!G20,AZ45+BA45)),0)+IF(AND(Schulden!J21&lt;Schulden!J10,BD45&gt;0),MAX(0,BD45+BE45-MIN(Schulden!G21,BD45+BE45)),0)+IF(AND(Schulden!J22&lt;Schulden!J10,BH45&gt;0),MAX(0,BH45+BI45-MIN(Schulden!G22,BH45+BI45)),0))),MAX(0,L45+M45-MIN(Schulden!G10,L45+M45)))+SUMIFS(Sonderzahlungen!$D$8:$D$67,Sonderzahlungen!$G$8:$G$67,$B45,Sonderzahlungen!$E$8:$E$67,"Gezielte Schuld",Sonderzahlungen!$F$8:$F$67,Schulden!B10)))</f>
        <v/>
      </c>
      <c r="O45" s="24">
        <f>MAX(0,L45+M45-N45)</f>
        <v/>
      </c>
      <c r="P45" s="24">
        <f>S44</f>
        <v/>
      </c>
      <c r="Q45" s="24">
        <f>IF(P45&lt;=0,0,P45*Schulden!F11/12)</f>
        <v/>
      </c>
      <c r="R45" s="24">
        <f>IF(P45&lt;=0,0,MIN(P45+Q45,MIN(Schulden!G11,P45+Q45)+MIN(MAX(0,Strategie!$C$9+SUMIFS(Sonderzahlungen!$D$8:$D$67,Sonderzahlungen!$G$8:$G$67,$B45,Sonderzahlungen!$E$8:$E$67,"Nach Strategie")-(IF(AND(Schulden!J8&lt;Schulden!J11,D45&gt;0),MAX(0,D45+E45-MIN(Schulden!G8,D45+E45)),0)+IF(AND(Schulden!J9&lt;Schulden!J11,H45&gt;0),MAX(0,H45+I45-MIN(Schulden!G9,H45+I45)),0)+IF(AND(Schulden!J10&lt;Schulden!J11,L45&gt;0),MAX(0,L45+M45-MIN(Schulden!G10,L45+M45)),0)+IF(AND(Schulden!J11&lt;Schulden!J11,P45&gt;0),MAX(0,P45+Q45-MIN(Schulden!G11,P45+Q45)),0)+IF(AND(Schulden!J12&lt;Schulden!J11,T45&gt;0),MAX(0,T45+U45-MIN(Schulden!G12,T45+U45)),0)+IF(AND(Schulden!J13&lt;Schulden!J11,X45&gt;0),MAX(0,X45+Y45-MIN(Schulden!G13,X45+Y45)),0)+IF(AND(Schulden!J14&lt;Schulden!J11,AB45&gt;0),MAX(0,AB45+AC45-MIN(Schulden!G14,AB45+AC45)),0)+IF(AND(Schulden!J15&lt;Schulden!J11,AF45&gt;0),MAX(0,AF45+AG45-MIN(Schulden!G15,AF45+AG45)),0)+IF(AND(Schulden!J16&lt;Schulden!J11,AJ45&gt;0),MAX(0,AJ45+AK45-MIN(Schulden!G16,AJ45+AK45)),0)+IF(AND(Schulden!J17&lt;Schulden!J11,AN45&gt;0),MAX(0,AN45+AO45-MIN(Schulden!G17,AN45+AO45)),0)+IF(AND(Schulden!J18&lt;Schulden!J11,AR45&gt;0),MAX(0,AR45+AS45-MIN(Schulden!G18,AR45+AS45)),0)+IF(AND(Schulden!J19&lt;Schulden!J11,AV45&gt;0),MAX(0,AV45+AW45-MIN(Schulden!G19,AV45+AW45)),0)+IF(AND(Schulden!J20&lt;Schulden!J11,AZ45&gt;0),MAX(0,AZ45+BA45-MIN(Schulden!G20,AZ45+BA45)),0)+IF(AND(Schulden!J21&lt;Schulden!J11,BD45&gt;0),MAX(0,BD45+BE45-MIN(Schulden!G21,BD45+BE45)),0)+IF(AND(Schulden!J22&lt;Schulden!J11,BH45&gt;0),MAX(0,BH45+BI45-MIN(Schulden!G22,BH45+BI45)),0))),MAX(0,P45+Q45-MIN(Schulden!G11,P45+Q45)))+SUMIFS(Sonderzahlungen!$D$8:$D$67,Sonderzahlungen!$G$8:$G$67,$B45,Sonderzahlungen!$E$8:$E$67,"Gezielte Schuld",Sonderzahlungen!$F$8:$F$67,Schulden!B11)))</f>
        <v/>
      </c>
      <c r="S45" s="24">
        <f>MAX(0,P45+Q45-R45)</f>
        <v/>
      </c>
      <c r="T45" s="24">
        <f>W44</f>
        <v/>
      </c>
      <c r="U45" s="24">
        <f>IF(T45&lt;=0,0,T45*Schulden!F12/12)</f>
        <v/>
      </c>
      <c r="V45" s="24">
        <f>IF(T45&lt;=0,0,MIN(T45+U45,MIN(Schulden!G12,T45+U45)+MIN(MAX(0,Strategie!$C$9+SUMIFS(Sonderzahlungen!$D$8:$D$67,Sonderzahlungen!$G$8:$G$67,$B45,Sonderzahlungen!$E$8:$E$67,"Nach Strategie")-(IF(AND(Schulden!J8&lt;Schulden!J12,D45&gt;0),MAX(0,D45+E45-MIN(Schulden!G8,D45+E45)),0)+IF(AND(Schulden!J9&lt;Schulden!J12,H45&gt;0),MAX(0,H45+I45-MIN(Schulden!G9,H45+I45)),0)+IF(AND(Schulden!J10&lt;Schulden!J12,L45&gt;0),MAX(0,L45+M45-MIN(Schulden!G10,L45+M45)),0)+IF(AND(Schulden!J11&lt;Schulden!J12,P45&gt;0),MAX(0,P45+Q45-MIN(Schulden!G11,P45+Q45)),0)+IF(AND(Schulden!J12&lt;Schulden!J12,T45&gt;0),MAX(0,T45+U45-MIN(Schulden!G12,T45+U45)),0)+IF(AND(Schulden!J13&lt;Schulden!J12,X45&gt;0),MAX(0,X45+Y45-MIN(Schulden!G13,X45+Y45)),0)+IF(AND(Schulden!J14&lt;Schulden!J12,AB45&gt;0),MAX(0,AB45+AC45-MIN(Schulden!G14,AB45+AC45)),0)+IF(AND(Schulden!J15&lt;Schulden!J12,AF45&gt;0),MAX(0,AF45+AG45-MIN(Schulden!G15,AF45+AG45)),0)+IF(AND(Schulden!J16&lt;Schulden!J12,AJ45&gt;0),MAX(0,AJ45+AK45-MIN(Schulden!G16,AJ45+AK45)),0)+IF(AND(Schulden!J17&lt;Schulden!J12,AN45&gt;0),MAX(0,AN45+AO45-MIN(Schulden!G17,AN45+AO45)),0)+IF(AND(Schulden!J18&lt;Schulden!J12,AR45&gt;0),MAX(0,AR45+AS45-MIN(Schulden!G18,AR45+AS45)),0)+IF(AND(Schulden!J19&lt;Schulden!J12,AV45&gt;0),MAX(0,AV45+AW45-MIN(Schulden!G19,AV45+AW45)),0)+IF(AND(Schulden!J20&lt;Schulden!J12,AZ45&gt;0),MAX(0,AZ45+BA45-MIN(Schulden!G20,AZ45+BA45)),0)+IF(AND(Schulden!J21&lt;Schulden!J12,BD45&gt;0),MAX(0,BD45+BE45-MIN(Schulden!G21,BD45+BE45)),0)+IF(AND(Schulden!J22&lt;Schulden!J12,BH45&gt;0),MAX(0,BH45+BI45-MIN(Schulden!G22,BH45+BI45)),0))),MAX(0,T45+U45-MIN(Schulden!G12,T45+U45)))+SUMIFS(Sonderzahlungen!$D$8:$D$67,Sonderzahlungen!$G$8:$G$67,$B45,Sonderzahlungen!$E$8:$E$67,"Gezielte Schuld",Sonderzahlungen!$F$8:$F$67,Schulden!B12)))</f>
        <v/>
      </c>
      <c r="W45" s="24">
        <f>MAX(0,T45+U45-V45)</f>
        <v/>
      </c>
      <c r="X45" s="24">
        <f>AA44</f>
        <v/>
      </c>
      <c r="Y45" s="24">
        <f>IF(X45&lt;=0,0,X45*Schulden!F13/12)</f>
        <v/>
      </c>
      <c r="Z45" s="24">
        <f>IF(X45&lt;=0,0,MIN(X45+Y45,MIN(Schulden!G13,X45+Y45)+MIN(MAX(0,Strategie!$C$9+SUMIFS(Sonderzahlungen!$D$8:$D$67,Sonderzahlungen!$G$8:$G$67,$B45,Sonderzahlungen!$E$8:$E$67,"Nach Strategie")-(IF(AND(Schulden!J8&lt;Schulden!J13,D45&gt;0),MAX(0,D45+E45-MIN(Schulden!G8,D45+E45)),0)+IF(AND(Schulden!J9&lt;Schulden!J13,H45&gt;0),MAX(0,H45+I45-MIN(Schulden!G9,H45+I45)),0)+IF(AND(Schulden!J10&lt;Schulden!J13,L45&gt;0),MAX(0,L45+M45-MIN(Schulden!G10,L45+M45)),0)+IF(AND(Schulden!J11&lt;Schulden!J13,P45&gt;0),MAX(0,P45+Q45-MIN(Schulden!G11,P45+Q45)),0)+IF(AND(Schulden!J12&lt;Schulden!J13,T45&gt;0),MAX(0,T45+U45-MIN(Schulden!G12,T45+U45)),0)+IF(AND(Schulden!J13&lt;Schulden!J13,X45&gt;0),MAX(0,X45+Y45-MIN(Schulden!G13,X45+Y45)),0)+IF(AND(Schulden!J14&lt;Schulden!J13,AB45&gt;0),MAX(0,AB45+AC45-MIN(Schulden!G14,AB45+AC45)),0)+IF(AND(Schulden!J15&lt;Schulden!J13,AF45&gt;0),MAX(0,AF45+AG45-MIN(Schulden!G15,AF45+AG45)),0)+IF(AND(Schulden!J16&lt;Schulden!J13,AJ45&gt;0),MAX(0,AJ45+AK45-MIN(Schulden!G16,AJ45+AK45)),0)+IF(AND(Schulden!J17&lt;Schulden!J13,AN45&gt;0),MAX(0,AN45+AO45-MIN(Schulden!G17,AN45+AO45)),0)+IF(AND(Schulden!J18&lt;Schulden!J13,AR45&gt;0),MAX(0,AR45+AS45-MIN(Schulden!G18,AR45+AS45)),0)+IF(AND(Schulden!J19&lt;Schulden!J13,AV45&gt;0),MAX(0,AV45+AW45-MIN(Schulden!G19,AV45+AW45)),0)+IF(AND(Schulden!J20&lt;Schulden!J13,AZ45&gt;0),MAX(0,AZ45+BA45-MIN(Schulden!G20,AZ45+BA45)),0)+IF(AND(Schulden!J21&lt;Schulden!J13,BD45&gt;0),MAX(0,BD45+BE45-MIN(Schulden!G21,BD45+BE45)),0)+IF(AND(Schulden!J22&lt;Schulden!J13,BH45&gt;0),MAX(0,BH45+BI45-MIN(Schulden!G22,BH45+BI45)),0))),MAX(0,X45+Y45-MIN(Schulden!G13,X45+Y45)))+SUMIFS(Sonderzahlungen!$D$8:$D$67,Sonderzahlungen!$G$8:$G$67,$B45,Sonderzahlungen!$E$8:$E$67,"Gezielte Schuld",Sonderzahlungen!$F$8:$F$67,Schulden!B13)))</f>
        <v/>
      </c>
      <c r="AA45" s="24">
        <f>MAX(0,X45+Y45-Z45)</f>
        <v/>
      </c>
      <c r="AB45" s="24">
        <f>AE44</f>
        <v/>
      </c>
      <c r="AC45" s="24">
        <f>IF(AB45&lt;=0,0,AB45*Schulden!F14/12)</f>
        <v/>
      </c>
      <c r="AD45" s="24">
        <f>IF(AB45&lt;=0,0,MIN(AB45+AC45,MIN(Schulden!G14,AB45+AC45)+MIN(MAX(0,Strategie!$C$9+SUMIFS(Sonderzahlungen!$D$8:$D$67,Sonderzahlungen!$G$8:$G$67,$B45,Sonderzahlungen!$E$8:$E$67,"Nach Strategie")-(IF(AND(Schulden!J8&lt;Schulden!J14,D45&gt;0),MAX(0,D45+E45-MIN(Schulden!G8,D45+E45)),0)+IF(AND(Schulden!J9&lt;Schulden!J14,H45&gt;0),MAX(0,H45+I45-MIN(Schulden!G9,H45+I45)),0)+IF(AND(Schulden!J10&lt;Schulden!J14,L45&gt;0),MAX(0,L45+M45-MIN(Schulden!G10,L45+M45)),0)+IF(AND(Schulden!J11&lt;Schulden!J14,P45&gt;0),MAX(0,P45+Q45-MIN(Schulden!G11,P45+Q45)),0)+IF(AND(Schulden!J12&lt;Schulden!J14,T45&gt;0),MAX(0,T45+U45-MIN(Schulden!G12,T45+U45)),0)+IF(AND(Schulden!J13&lt;Schulden!J14,X45&gt;0),MAX(0,X45+Y45-MIN(Schulden!G13,X45+Y45)),0)+IF(AND(Schulden!J14&lt;Schulden!J14,AB45&gt;0),MAX(0,AB45+AC45-MIN(Schulden!G14,AB45+AC45)),0)+IF(AND(Schulden!J15&lt;Schulden!J14,AF45&gt;0),MAX(0,AF45+AG45-MIN(Schulden!G15,AF45+AG45)),0)+IF(AND(Schulden!J16&lt;Schulden!J14,AJ45&gt;0),MAX(0,AJ45+AK45-MIN(Schulden!G16,AJ45+AK45)),0)+IF(AND(Schulden!J17&lt;Schulden!J14,AN45&gt;0),MAX(0,AN45+AO45-MIN(Schulden!G17,AN45+AO45)),0)+IF(AND(Schulden!J18&lt;Schulden!J14,AR45&gt;0),MAX(0,AR45+AS45-MIN(Schulden!G18,AR45+AS45)),0)+IF(AND(Schulden!J19&lt;Schulden!J14,AV45&gt;0),MAX(0,AV45+AW45-MIN(Schulden!G19,AV45+AW45)),0)+IF(AND(Schulden!J20&lt;Schulden!J14,AZ45&gt;0),MAX(0,AZ45+BA45-MIN(Schulden!G20,AZ45+BA45)),0)+IF(AND(Schulden!J21&lt;Schulden!J14,BD45&gt;0),MAX(0,BD45+BE45-MIN(Schulden!G21,BD45+BE45)),0)+IF(AND(Schulden!J22&lt;Schulden!J14,BH45&gt;0),MAX(0,BH45+BI45-MIN(Schulden!G22,BH45+BI45)),0))),MAX(0,AB45+AC45-MIN(Schulden!G14,AB45+AC45)))+SUMIFS(Sonderzahlungen!$D$8:$D$67,Sonderzahlungen!$G$8:$G$67,$B45,Sonderzahlungen!$E$8:$E$67,"Gezielte Schuld",Sonderzahlungen!$F$8:$F$67,Schulden!B14)))</f>
        <v/>
      </c>
      <c r="AE45" s="24">
        <f>MAX(0,AB45+AC45-AD45)</f>
        <v/>
      </c>
      <c r="AF45" s="24">
        <f>AI44</f>
        <v/>
      </c>
      <c r="AG45" s="24">
        <f>IF(AF45&lt;=0,0,AF45*Schulden!F15/12)</f>
        <v/>
      </c>
      <c r="AH45" s="24">
        <f>IF(AF45&lt;=0,0,MIN(AF45+AG45,MIN(Schulden!G15,AF45+AG45)+MIN(MAX(0,Strategie!$C$9+SUMIFS(Sonderzahlungen!$D$8:$D$67,Sonderzahlungen!$G$8:$G$67,$B45,Sonderzahlungen!$E$8:$E$67,"Nach Strategie")-(IF(AND(Schulden!J8&lt;Schulden!J15,D45&gt;0),MAX(0,D45+E45-MIN(Schulden!G8,D45+E45)),0)+IF(AND(Schulden!J9&lt;Schulden!J15,H45&gt;0),MAX(0,H45+I45-MIN(Schulden!G9,H45+I45)),0)+IF(AND(Schulden!J10&lt;Schulden!J15,L45&gt;0),MAX(0,L45+M45-MIN(Schulden!G10,L45+M45)),0)+IF(AND(Schulden!J11&lt;Schulden!J15,P45&gt;0),MAX(0,P45+Q45-MIN(Schulden!G11,P45+Q45)),0)+IF(AND(Schulden!J12&lt;Schulden!J15,T45&gt;0),MAX(0,T45+U45-MIN(Schulden!G12,T45+U45)),0)+IF(AND(Schulden!J13&lt;Schulden!J15,X45&gt;0),MAX(0,X45+Y45-MIN(Schulden!G13,X45+Y45)),0)+IF(AND(Schulden!J14&lt;Schulden!J15,AB45&gt;0),MAX(0,AB45+AC45-MIN(Schulden!G14,AB45+AC45)),0)+IF(AND(Schulden!J15&lt;Schulden!J15,AF45&gt;0),MAX(0,AF45+AG45-MIN(Schulden!G15,AF45+AG45)),0)+IF(AND(Schulden!J16&lt;Schulden!J15,AJ45&gt;0),MAX(0,AJ45+AK45-MIN(Schulden!G16,AJ45+AK45)),0)+IF(AND(Schulden!J17&lt;Schulden!J15,AN45&gt;0),MAX(0,AN45+AO45-MIN(Schulden!G17,AN45+AO45)),0)+IF(AND(Schulden!J18&lt;Schulden!J15,AR45&gt;0),MAX(0,AR45+AS45-MIN(Schulden!G18,AR45+AS45)),0)+IF(AND(Schulden!J19&lt;Schulden!J15,AV45&gt;0),MAX(0,AV45+AW45-MIN(Schulden!G19,AV45+AW45)),0)+IF(AND(Schulden!J20&lt;Schulden!J15,AZ45&gt;0),MAX(0,AZ45+BA45-MIN(Schulden!G20,AZ45+BA45)),0)+IF(AND(Schulden!J21&lt;Schulden!J15,BD45&gt;0),MAX(0,BD45+BE45-MIN(Schulden!G21,BD45+BE45)),0)+IF(AND(Schulden!J22&lt;Schulden!J15,BH45&gt;0),MAX(0,BH45+BI45-MIN(Schulden!G22,BH45+BI45)),0))),MAX(0,AF45+AG45-MIN(Schulden!G15,AF45+AG45)))+SUMIFS(Sonderzahlungen!$D$8:$D$67,Sonderzahlungen!$G$8:$G$67,$B45,Sonderzahlungen!$E$8:$E$67,"Gezielte Schuld",Sonderzahlungen!$F$8:$F$67,Schulden!B15)))</f>
        <v/>
      </c>
      <c r="AI45" s="24">
        <f>MAX(0,AF45+AG45-AH45)</f>
        <v/>
      </c>
      <c r="AJ45" s="24">
        <f>AM44</f>
        <v/>
      </c>
      <c r="AK45" s="24">
        <f>IF(AJ45&lt;=0,0,AJ45*Schulden!F16/12)</f>
        <v/>
      </c>
      <c r="AL45" s="24">
        <f>IF(AJ45&lt;=0,0,MIN(AJ45+AK45,MIN(Schulden!G16,AJ45+AK45)+MIN(MAX(0,Strategie!$C$9+SUMIFS(Sonderzahlungen!$D$8:$D$67,Sonderzahlungen!$G$8:$G$67,$B45,Sonderzahlungen!$E$8:$E$67,"Nach Strategie")-(IF(AND(Schulden!J8&lt;Schulden!J16,D45&gt;0),MAX(0,D45+E45-MIN(Schulden!G8,D45+E45)),0)+IF(AND(Schulden!J9&lt;Schulden!J16,H45&gt;0),MAX(0,H45+I45-MIN(Schulden!G9,H45+I45)),0)+IF(AND(Schulden!J10&lt;Schulden!J16,L45&gt;0),MAX(0,L45+M45-MIN(Schulden!G10,L45+M45)),0)+IF(AND(Schulden!J11&lt;Schulden!J16,P45&gt;0),MAX(0,P45+Q45-MIN(Schulden!G11,P45+Q45)),0)+IF(AND(Schulden!J12&lt;Schulden!J16,T45&gt;0),MAX(0,T45+U45-MIN(Schulden!G12,T45+U45)),0)+IF(AND(Schulden!J13&lt;Schulden!J16,X45&gt;0),MAX(0,X45+Y45-MIN(Schulden!G13,X45+Y45)),0)+IF(AND(Schulden!J14&lt;Schulden!J16,AB45&gt;0),MAX(0,AB45+AC45-MIN(Schulden!G14,AB45+AC45)),0)+IF(AND(Schulden!J15&lt;Schulden!J16,AF45&gt;0),MAX(0,AF45+AG45-MIN(Schulden!G15,AF45+AG45)),0)+IF(AND(Schulden!J16&lt;Schulden!J16,AJ45&gt;0),MAX(0,AJ45+AK45-MIN(Schulden!G16,AJ45+AK45)),0)+IF(AND(Schulden!J17&lt;Schulden!J16,AN45&gt;0),MAX(0,AN45+AO45-MIN(Schulden!G17,AN45+AO45)),0)+IF(AND(Schulden!J18&lt;Schulden!J16,AR45&gt;0),MAX(0,AR45+AS45-MIN(Schulden!G18,AR45+AS45)),0)+IF(AND(Schulden!J19&lt;Schulden!J16,AV45&gt;0),MAX(0,AV45+AW45-MIN(Schulden!G19,AV45+AW45)),0)+IF(AND(Schulden!J20&lt;Schulden!J16,AZ45&gt;0),MAX(0,AZ45+BA45-MIN(Schulden!G20,AZ45+BA45)),0)+IF(AND(Schulden!J21&lt;Schulden!J16,BD45&gt;0),MAX(0,BD45+BE45-MIN(Schulden!G21,BD45+BE45)),0)+IF(AND(Schulden!J22&lt;Schulden!J16,BH45&gt;0),MAX(0,BH45+BI45-MIN(Schulden!G22,BH45+BI45)),0))),MAX(0,AJ45+AK45-MIN(Schulden!G16,AJ45+AK45)))+SUMIFS(Sonderzahlungen!$D$8:$D$67,Sonderzahlungen!$G$8:$G$67,$B45,Sonderzahlungen!$E$8:$E$67,"Gezielte Schuld",Sonderzahlungen!$F$8:$F$67,Schulden!B16)))</f>
        <v/>
      </c>
      <c r="AM45" s="24">
        <f>MAX(0,AJ45+AK45-AL45)</f>
        <v/>
      </c>
      <c r="AN45" s="24">
        <f>AQ44</f>
        <v/>
      </c>
      <c r="AO45" s="24">
        <f>IF(AN45&lt;=0,0,AN45*Schulden!F17/12)</f>
        <v/>
      </c>
      <c r="AP45" s="24">
        <f>IF(AN45&lt;=0,0,MIN(AN45+AO45,MIN(Schulden!G17,AN45+AO45)+MIN(MAX(0,Strategie!$C$9+SUMIFS(Sonderzahlungen!$D$8:$D$67,Sonderzahlungen!$G$8:$G$67,$B45,Sonderzahlungen!$E$8:$E$67,"Nach Strategie")-(IF(AND(Schulden!J8&lt;Schulden!J17,D45&gt;0),MAX(0,D45+E45-MIN(Schulden!G8,D45+E45)),0)+IF(AND(Schulden!J9&lt;Schulden!J17,H45&gt;0),MAX(0,H45+I45-MIN(Schulden!G9,H45+I45)),0)+IF(AND(Schulden!J10&lt;Schulden!J17,L45&gt;0),MAX(0,L45+M45-MIN(Schulden!G10,L45+M45)),0)+IF(AND(Schulden!J11&lt;Schulden!J17,P45&gt;0),MAX(0,P45+Q45-MIN(Schulden!G11,P45+Q45)),0)+IF(AND(Schulden!J12&lt;Schulden!J17,T45&gt;0),MAX(0,T45+U45-MIN(Schulden!G12,T45+U45)),0)+IF(AND(Schulden!J13&lt;Schulden!J17,X45&gt;0),MAX(0,X45+Y45-MIN(Schulden!G13,X45+Y45)),0)+IF(AND(Schulden!J14&lt;Schulden!J17,AB45&gt;0),MAX(0,AB45+AC45-MIN(Schulden!G14,AB45+AC45)),0)+IF(AND(Schulden!J15&lt;Schulden!J17,AF45&gt;0),MAX(0,AF45+AG45-MIN(Schulden!G15,AF45+AG45)),0)+IF(AND(Schulden!J16&lt;Schulden!J17,AJ45&gt;0),MAX(0,AJ45+AK45-MIN(Schulden!G16,AJ45+AK45)),0)+IF(AND(Schulden!J17&lt;Schulden!J17,AN45&gt;0),MAX(0,AN45+AO45-MIN(Schulden!G17,AN45+AO45)),0)+IF(AND(Schulden!J18&lt;Schulden!J17,AR45&gt;0),MAX(0,AR45+AS45-MIN(Schulden!G18,AR45+AS45)),0)+IF(AND(Schulden!J19&lt;Schulden!J17,AV45&gt;0),MAX(0,AV45+AW45-MIN(Schulden!G19,AV45+AW45)),0)+IF(AND(Schulden!J20&lt;Schulden!J17,AZ45&gt;0),MAX(0,AZ45+BA45-MIN(Schulden!G20,AZ45+BA45)),0)+IF(AND(Schulden!J21&lt;Schulden!J17,BD45&gt;0),MAX(0,BD45+BE45-MIN(Schulden!G21,BD45+BE45)),0)+IF(AND(Schulden!J22&lt;Schulden!J17,BH45&gt;0),MAX(0,BH45+BI45-MIN(Schulden!G22,BH45+BI45)),0))),MAX(0,AN45+AO45-MIN(Schulden!G17,AN45+AO45)))+SUMIFS(Sonderzahlungen!$D$8:$D$67,Sonderzahlungen!$G$8:$G$67,$B45,Sonderzahlungen!$E$8:$E$67,"Gezielte Schuld",Sonderzahlungen!$F$8:$F$67,Schulden!B17)))</f>
        <v/>
      </c>
      <c r="AQ45" s="24">
        <f>MAX(0,AN45+AO45-AP45)</f>
        <v/>
      </c>
      <c r="AR45" s="24">
        <f>AU44</f>
        <v/>
      </c>
      <c r="AS45" s="24">
        <f>IF(AR45&lt;=0,0,AR45*Schulden!F18/12)</f>
        <v/>
      </c>
      <c r="AT45" s="24">
        <f>IF(AR45&lt;=0,0,MIN(AR45+AS45,MIN(Schulden!G18,AR45+AS45)+MIN(MAX(0,Strategie!$C$9+SUMIFS(Sonderzahlungen!$D$8:$D$67,Sonderzahlungen!$G$8:$G$67,$B45,Sonderzahlungen!$E$8:$E$67,"Nach Strategie")-(IF(AND(Schulden!J8&lt;Schulden!J18,D45&gt;0),MAX(0,D45+E45-MIN(Schulden!G8,D45+E45)),0)+IF(AND(Schulden!J9&lt;Schulden!J18,H45&gt;0),MAX(0,H45+I45-MIN(Schulden!G9,H45+I45)),0)+IF(AND(Schulden!J10&lt;Schulden!J18,L45&gt;0),MAX(0,L45+M45-MIN(Schulden!G10,L45+M45)),0)+IF(AND(Schulden!J11&lt;Schulden!J18,P45&gt;0),MAX(0,P45+Q45-MIN(Schulden!G11,P45+Q45)),0)+IF(AND(Schulden!J12&lt;Schulden!J18,T45&gt;0),MAX(0,T45+U45-MIN(Schulden!G12,T45+U45)),0)+IF(AND(Schulden!J13&lt;Schulden!J18,X45&gt;0),MAX(0,X45+Y45-MIN(Schulden!G13,X45+Y45)),0)+IF(AND(Schulden!J14&lt;Schulden!J18,AB45&gt;0),MAX(0,AB45+AC45-MIN(Schulden!G14,AB45+AC45)),0)+IF(AND(Schulden!J15&lt;Schulden!J18,AF45&gt;0),MAX(0,AF45+AG45-MIN(Schulden!G15,AF45+AG45)),0)+IF(AND(Schulden!J16&lt;Schulden!J18,AJ45&gt;0),MAX(0,AJ45+AK45-MIN(Schulden!G16,AJ45+AK45)),0)+IF(AND(Schulden!J17&lt;Schulden!J18,AN45&gt;0),MAX(0,AN45+AO45-MIN(Schulden!G17,AN45+AO45)),0)+IF(AND(Schulden!J18&lt;Schulden!J18,AR45&gt;0),MAX(0,AR45+AS45-MIN(Schulden!G18,AR45+AS45)),0)+IF(AND(Schulden!J19&lt;Schulden!J18,AV45&gt;0),MAX(0,AV45+AW45-MIN(Schulden!G19,AV45+AW45)),0)+IF(AND(Schulden!J20&lt;Schulden!J18,AZ45&gt;0),MAX(0,AZ45+BA45-MIN(Schulden!G20,AZ45+BA45)),0)+IF(AND(Schulden!J21&lt;Schulden!J18,BD45&gt;0),MAX(0,BD45+BE45-MIN(Schulden!G21,BD45+BE45)),0)+IF(AND(Schulden!J22&lt;Schulden!J18,BH45&gt;0),MAX(0,BH45+BI45-MIN(Schulden!G22,BH45+BI45)),0))),MAX(0,AR45+AS45-MIN(Schulden!G18,AR45+AS45)))+SUMIFS(Sonderzahlungen!$D$8:$D$67,Sonderzahlungen!$G$8:$G$67,$B45,Sonderzahlungen!$E$8:$E$67,"Gezielte Schuld",Sonderzahlungen!$F$8:$F$67,Schulden!B18)))</f>
        <v/>
      </c>
      <c r="AU45" s="24">
        <f>MAX(0,AR45+AS45-AT45)</f>
        <v/>
      </c>
      <c r="AV45" s="24">
        <f>AY44</f>
        <v/>
      </c>
      <c r="AW45" s="24">
        <f>IF(AV45&lt;=0,0,AV45*Schulden!F19/12)</f>
        <v/>
      </c>
      <c r="AX45" s="24">
        <f>IF(AV45&lt;=0,0,MIN(AV45+AW45,MIN(Schulden!G19,AV45+AW45)+MIN(MAX(0,Strategie!$C$9+SUMIFS(Sonderzahlungen!$D$8:$D$67,Sonderzahlungen!$G$8:$G$67,$B45,Sonderzahlungen!$E$8:$E$67,"Nach Strategie")-(IF(AND(Schulden!J8&lt;Schulden!J19,D45&gt;0),MAX(0,D45+E45-MIN(Schulden!G8,D45+E45)),0)+IF(AND(Schulden!J9&lt;Schulden!J19,H45&gt;0),MAX(0,H45+I45-MIN(Schulden!G9,H45+I45)),0)+IF(AND(Schulden!J10&lt;Schulden!J19,L45&gt;0),MAX(0,L45+M45-MIN(Schulden!G10,L45+M45)),0)+IF(AND(Schulden!J11&lt;Schulden!J19,P45&gt;0),MAX(0,P45+Q45-MIN(Schulden!G11,P45+Q45)),0)+IF(AND(Schulden!J12&lt;Schulden!J19,T45&gt;0),MAX(0,T45+U45-MIN(Schulden!G12,T45+U45)),0)+IF(AND(Schulden!J13&lt;Schulden!J19,X45&gt;0),MAX(0,X45+Y45-MIN(Schulden!G13,X45+Y45)),0)+IF(AND(Schulden!J14&lt;Schulden!J19,AB45&gt;0),MAX(0,AB45+AC45-MIN(Schulden!G14,AB45+AC45)),0)+IF(AND(Schulden!J15&lt;Schulden!J19,AF45&gt;0),MAX(0,AF45+AG45-MIN(Schulden!G15,AF45+AG45)),0)+IF(AND(Schulden!J16&lt;Schulden!J19,AJ45&gt;0),MAX(0,AJ45+AK45-MIN(Schulden!G16,AJ45+AK45)),0)+IF(AND(Schulden!J17&lt;Schulden!J19,AN45&gt;0),MAX(0,AN45+AO45-MIN(Schulden!G17,AN45+AO45)),0)+IF(AND(Schulden!J18&lt;Schulden!J19,AR45&gt;0),MAX(0,AR45+AS45-MIN(Schulden!G18,AR45+AS45)),0)+IF(AND(Schulden!J19&lt;Schulden!J19,AV45&gt;0),MAX(0,AV45+AW45-MIN(Schulden!G19,AV45+AW45)),0)+IF(AND(Schulden!J20&lt;Schulden!J19,AZ45&gt;0),MAX(0,AZ45+BA45-MIN(Schulden!G20,AZ45+BA45)),0)+IF(AND(Schulden!J21&lt;Schulden!J19,BD45&gt;0),MAX(0,BD45+BE45-MIN(Schulden!G21,BD45+BE45)),0)+IF(AND(Schulden!J22&lt;Schulden!J19,BH45&gt;0),MAX(0,BH45+BI45-MIN(Schulden!G22,BH45+BI45)),0))),MAX(0,AV45+AW45-MIN(Schulden!G19,AV45+AW45)))+SUMIFS(Sonderzahlungen!$D$8:$D$67,Sonderzahlungen!$G$8:$G$67,$B45,Sonderzahlungen!$E$8:$E$67,"Gezielte Schuld",Sonderzahlungen!$F$8:$F$67,Schulden!B19)))</f>
        <v/>
      </c>
      <c r="AY45" s="24">
        <f>MAX(0,AV45+AW45-AX45)</f>
        <v/>
      </c>
      <c r="AZ45" s="24">
        <f>BC44</f>
        <v/>
      </c>
      <c r="BA45" s="24">
        <f>IF(AZ45&lt;=0,0,AZ45*Schulden!F20/12)</f>
        <v/>
      </c>
      <c r="BB45" s="24">
        <f>IF(AZ45&lt;=0,0,MIN(AZ45+BA45,MIN(Schulden!G20,AZ45+BA45)+MIN(MAX(0,Strategie!$C$9+SUMIFS(Sonderzahlungen!$D$8:$D$67,Sonderzahlungen!$G$8:$G$67,$B45,Sonderzahlungen!$E$8:$E$67,"Nach Strategie")-(IF(AND(Schulden!J8&lt;Schulden!J20,D45&gt;0),MAX(0,D45+E45-MIN(Schulden!G8,D45+E45)),0)+IF(AND(Schulden!J9&lt;Schulden!J20,H45&gt;0),MAX(0,H45+I45-MIN(Schulden!G9,H45+I45)),0)+IF(AND(Schulden!J10&lt;Schulden!J20,L45&gt;0),MAX(0,L45+M45-MIN(Schulden!G10,L45+M45)),0)+IF(AND(Schulden!J11&lt;Schulden!J20,P45&gt;0),MAX(0,P45+Q45-MIN(Schulden!G11,P45+Q45)),0)+IF(AND(Schulden!J12&lt;Schulden!J20,T45&gt;0),MAX(0,T45+U45-MIN(Schulden!G12,T45+U45)),0)+IF(AND(Schulden!J13&lt;Schulden!J20,X45&gt;0),MAX(0,X45+Y45-MIN(Schulden!G13,X45+Y45)),0)+IF(AND(Schulden!J14&lt;Schulden!J20,AB45&gt;0),MAX(0,AB45+AC45-MIN(Schulden!G14,AB45+AC45)),0)+IF(AND(Schulden!J15&lt;Schulden!J20,AF45&gt;0),MAX(0,AF45+AG45-MIN(Schulden!G15,AF45+AG45)),0)+IF(AND(Schulden!J16&lt;Schulden!J20,AJ45&gt;0),MAX(0,AJ45+AK45-MIN(Schulden!G16,AJ45+AK45)),0)+IF(AND(Schulden!J17&lt;Schulden!J20,AN45&gt;0),MAX(0,AN45+AO45-MIN(Schulden!G17,AN45+AO45)),0)+IF(AND(Schulden!J18&lt;Schulden!J20,AR45&gt;0),MAX(0,AR45+AS45-MIN(Schulden!G18,AR45+AS45)),0)+IF(AND(Schulden!J19&lt;Schulden!J20,AV45&gt;0),MAX(0,AV45+AW45-MIN(Schulden!G19,AV45+AW45)),0)+IF(AND(Schulden!J20&lt;Schulden!J20,AZ45&gt;0),MAX(0,AZ45+BA45-MIN(Schulden!G20,AZ45+BA45)),0)+IF(AND(Schulden!J21&lt;Schulden!J20,BD45&gt;0),MAX(0,BD45+BE45-MIN(Schulden!G21,BD45+BE45)),0)+IF(AND(Schulden!J22&lt;Schulden!J20,BH45&gt;0),MAX(0,BH45+BI45-MIN(Schulden!G22,BH45+BI45)),0))),MAX(0,AZ45+BA45-MIN(Schulden!G20,AZ45+BA45)))+SUMIFS(Sonderzahlungen!$D$8:$D$67,Sonderzahlungen!$G$8:$G$67,$B45,Sonderzahlungen!$E$8:$E$67,"Gezielte Schuld",Sonderzahlungen!$F$8:$F$67,Schulden!B20)))</f>
        <v/>
      </c>
      <c r="BC45" s="24">
        <f>MAX(0,AZ45+BA45-BB45)</f>
        <v/>
      </c>
      <c r="BD45" s="24">
        <f>BG44</f>
        <v/>
      </c>
      <c r="BE45" s="24">
        <f>IF(BD45&lt;=0,0,BD45*Schulden!F21/12)</f>
        <v/>
      </c>
      <c r="BF45" s="24">
        <f>IF(BD45&lt;=0,0,MIN(BD45+BE45,MIN(Schulden!G21,BD45+BE45)+MIN(MAX(0,Strategie!$C$9+SUMIFS(Sonderzahlungen!$D$8:$D$67,Sonderzahlungen!$G$8:$G$67,$B45,Sonderzahlungen!$E$8:$E$67,"Nach Strategie")-(IF(AND(Schulden!J8&lt;Schulden!J21,D45&gt;0),MAX(0,D45+E45-MIN(Schulden!G8,D45+E45)),0)+IF(AND(Schulden!J9&lt;Schulden!J21,H45&gt;0),MAX(0,H45+I45-MIN(Schulden!G9,H45+I45)),0)+IF(AND(Schulden!J10&lt;Schulden!J21,L45&gt;0),MAX(0,L45+M45-MIN(Schulden!G10,L45+M45)),0)+IF(AND(Schulden!J11&lt;Schulden!J21,P45&gt;0),MAX(0,P45+Q45-MIN(Schulden!G11,P45+Q45)),0)+IF(AND(Schulden!J12&lt;Schulden!J21,T45&gt;0),MAX(0,T45+U45-MIN(Schulden!G12,T45+U45)),0)+IF(AND(Schulden!J13&lt;Schulden!J21,X45&gt;0),MAX(0,X45+Y45-MIN(Schulden!G13,X45+Y45)),0)+IF(AND(Schulden!J14&lt;Schulden!J21,AB45&gt;0),MAX(0,AB45+AC45-MIN(Schulden!G14,AB45+AC45)),0)+IF(AND(Schulden!J15&lt;Schulden!J21,AF45&gt;0),MAX(0,AF45+AG45-MIN(Schulden!G15,AF45+AG45)),0)+IF(AND(Schulden!J16&lt;Schulden!J21,AJ45&gt;0),MAX(0,AJ45+AK45-MIN(Schulden!G16,AJ45+AK45)),0)+IF(AND(Schulden!J17&lt;Schulden!J21,AN45&gt;0),MAX(0,AN45+AO45-MIN(Schulden!G17,AN45+AO45)),0)+IF(AND(Schulden!J18&lt;Schulden!J21,AR45&gt;0),MAX(0,AR45+AS45-MIN(Schulden!G18,AR45+AS45)),0)+IF(AND(Schulden!J19&lt;Schulden!J21,AV45&gt;0),MAX(0,AV45+AW45-MIN(Schulden!G19,AV45+AW45)),0)+IF(AND(Schulden!J20&lt;Schulden!J21,AZ45&gt;0),MAX(0,AZ45+BA45-MIN(Schulden!G20,AZ45+BA45)),0)+IF(AND(Schulden!J21&lt;Schulden!J21,BD45&gt;0),MAX(0,BD45+BE45-MIN(Schulden!G21,BD45+BE45)),0)+IF(AND(Schulden!J22&lt;Schulden!J21,BH45&gt;0),MAX(0,BH45+BI45-MIN(Schulden!G22,BH45+BI45)),0))),MAX(0,BD45+BE45-MIN(Schulden!G21,BD45+BE45)))+SUMIFS(Sonderzahlungen!$D$8:$D$67,Sonderzahlungen!$G$8:$G$67,$B45,Sonderzahlungen!$E$8:$E$67,"Gezielte Schuld",Sonderzahlungen!$F$8:$F$67,Schulden!B21)))</f>
        <v/>
      </c>
      <c r="BG45" s="24">
        <f>MAX(0,BD45+BE45-BF45)</f>
        <v/>
      </c>
      <c r="BH45" s="24">
        <f>BK44</f>
        <v/>
      </c>
      <c r="BI45" s="24">
        <f>IF(BH45&lt;=0,0,BH45*Schulden!F22/12)</f>
        <v/>
      </c>
      <c r="BJ45" s="24">
        <f>IF(BH45&lt;=0,0,MIN(BH45+BI45,MIN(Schulden!G22,BH45+BI45)+MIN(MAX(0,Strategie!$C$9+SUMIFS(Sonderzahlungen!$D$8:$D$67,Sonderzahlungen!$G$8:$G$67,$B45,Sonderzahlungen!$E$8:$E$67,"Nach Strategie")-(IF(AND(Schulden!J8&lt;Schulden!J22,D45&gt;0),MAX(0,D45+E45-MIN(Schulden!G8,D45+E45)),0)+IF(AND(Schulden!J9&lt;Schulden!J22,H45&gt;0),MAX(0,H45+I45-MIN(Schulden!G9,H45+I45)),0)+IF(AND(Schulden!J10&lt;Schulden!J22,L45&gt;0),MAX(0,L45+M45-MIN(Schulden!G10,L45+M45)),0)+IF(AND(Schulden!J11&lt;Schulden!J22,P45&gt;0),MAX(0,P45+Q45-MIN(Schulden!G11,P45+Q45)),0)+IF(AND(Schulden!J12&lt;Schulden!J22,T45&gt;0),MAX(0,T45+U45-MIN(Schulden!G12,T45+U45)),0)+IF(AND(Schulden!J13&lt;Schulden!J22,X45&gt;0),MAX(0,X45+Y45-MIN(Schulden!G13,X45+Y45)),0)+IF(AND(Schulden!J14&lt;Schulden!J22,AB45&gt;0),MAX(0,AB45+AC45-MIN(Schulden!G14,AB45+AC45)),0)+IF(AND(Schulden!J15&lt;Schulden!J22,AF45&gt;0),MAX(0,AF45+AG45-MIN(Schulden!G15,AF45+AG45)),0)+IF(AND(Schulden!J16&lt;Schulden!J22,AJ45&gt;0),MAX(0,AJ45+AK45-MIN(Schulden!G16,AJ45+AK45)),0)+IF(AND(Schulden!J17&lt;Schulden!J22,AN45&gt;0),MAX(0,AN45+AO45-MIN(Schulden!G17,AN45+AO45)),0)+IF(AND(Schulden!J18&lt;Schulden!J22,AR45&gt;0),MAX(0,AR45+AS45-MIN(Schulden!G18,AR45+AS45)),0)+IF(AND(Schulden!J19&lt;Schulden!J22,AV45&gt;0),MAX(0,AV45+AW45-MIN(Schulden!G19,AV45+AW45)),0)+IF(AND(Schulden!J20&lt;Schulden!J22,AZ45&gt;0),MAX(0,AZ45+BA45-MIN(Schulden!G20,AZ45+BA45)),0)+IF(AND(Schulden!J21&lt;Schulden!J22,BD45&gt;0),MAX(0,BD45+BE45-MIN(Schulden!G21,BD45+BE45)),0)+IF(AND(Schulden!J22&lt;Schulden!J22,BH45&gt;0),MAX(0,BH45+BI45-MIN(Schulden!G22,BH45+BI45)),0))),MAX(0,BH45+BI45-MIN(Schulden!G22,BH45+BI45)))+SUMIFS(Sonderzahlungen!$D$8:$D$67,Sonderzahlungen!$G$8:$G$67,$B45,Sonderzahlungen!$E$8:$E$67,"Gezielte Schuld",Sonderzahlungen!$F$8:$F$67,Schulden!B22)))</f>
        <v/>
      </c>
      <c r="BK45" s="24">
        <f>MAX(0,BH45+BI45-BJ45)</f>
        <v/>
      </c>
    </row>
    <row r="46">
      <c r="B46" s="23">
        <f>EDATE(B45,1)</f>
        <v/>
      </c>
      <c r="C46" s="24">
        <f>SUMIFS(Sonderzahlungen!$D$8:$D$67,Sonderzahlungen!$G$8:$G$67,B46)</f>
        <v/>
      </c>
      <c r="D46" s="24">
        <f>G45</f>
        <v/>
      </c>
      <c r="E46" s="24">
        <f>IF(D46&lt;=0,0,D46*Schulden!F8/12)</f>
        <v/>
      </c>
      <c r="F46" s="24">
        <f>IF(D46&lt;=0,0,MIN(D46+E46,MIN(Schulden!G8,D46+E46)+MIN(MAX(0,Strategie!$C$9+SUMIFS(Sonderzahlungen!$D$8:$D$67,Sonderzahlungen!$G$8:$G$67,$B46,Sonderzahlungen!$E$8:$E$67,"Nach Strategie")-(IF(AND(Schulden!J8&lt;Schulden!J8,D46&gt;0),MAX(0,D46+E46-MIN(Schulden!G8,D46+E46)),0)+IF(AND(Schulden!J9&lt;Schulden!J8,H46&gt;0),MAX(0,H46+I46-MIN(Schulden!G9,H46+I46)),0)+IF(AND(Schulden!J10&lt;Schulden!J8,L46&gt;0),MAX(0,L46+M46-MIN(Schulden!G10,L46+M46)),0)+IF(AND(Schulden!J11&lt;Schulden!J8,P46&gt;0),MAX(0,P46+Q46-MIN(Schulden!G11,P46+Q46)),0)+IF(AND(Schulden!J12&lt;Schulden!J8,T46&gt;0),MAX(0,T46+U46-MIN(Schulden!G12,T46+U46)),0)+IF(AND(Schulden!J13&lt;Schulden!J8,X46&gt;0),MAX(0,X46+Y46-MIN(Schulden!G13,X46+Y46)),0)+IF(AND(Schulden!J14&lt;Schulden!J8,AB46&gt;0),MAX(0,AB46+AC46-MIN(Schulden!G14,AB46+AC46)),0)+IF(AND(Schulden!J15&lt;Schulden!J8,AF46&gt;0),MAX(0,AF46+AG46-MIN(Schulden!G15,AF46+AG46)),0)+IF(AND(Schulden!J16&lt;Schulden!J8,AJ46&gt;0),MAX(0,AJ46+AK46-MIN(Schulden!G16,AJ46+AK46)),0)+IF(AND(Schulden!J17&lt;Schulden!J8,AN46&gt;0),MAX(0,AN46+AO46-MIN(Schulden!G17,AN46+AO46)),0)+IF(AND(Schulden!J18&lt;Schulden!J8,AR46&gt;0),MAX(0,AR46+AS46-MIN(Schulden!G18,AR46+AS46)),0)+IF(AND(Schulden!J19&lt;Schulden!J8,AV46&gt;0),MAX(0,AV46+AW46-MIN(Schulden!G19,AV46+AW46)),0)+IF(AND(Schulden!J20&lt;Schulden!J8,AZ46&gt;0),MAX(0,AZ46+BA46-MIN(Schulden!G20,AZ46+BA46)),0)+IF(AND(Schulden!J21&lt;Schulden!J8,BD46&gt;0),MAX(0,BD46+BE46-MIN(Schulden!G21,BD46+BE46)),0)+IF(AND(Schulden!J22&lt;Schulden!J8,BH46&gt;0),MAX(0,BH46+BI46-MIN(Schulden!G22,BH46+BI46)),0))),MAX(0,D46+E46-MIN(Schulden!G8,D46+E46)))+SUMIFS(Sonderzahlungen!$D$8:$D$67,Sonderzahlungen!$G$8:$G$67,$B46,Sonderzahlungen!$E$8:$E$67,"Gezielte Schuld",Sonderzahlungen!$F$8:$F$67,Schulden!B8)))</f>
        <v/>
      </c>
      <c r="G46" s="24">
        <f>MAX(0,D46+E46-F46)</f>
        <v/>
      </c>
      <c r="H46" s="24">
        <f>K45</f>
        <v/>
      </c>
      <c r="I46" s="24">
        <f>IF(H46&lt;=0,0,H46*Schulden!F9/12)</f>
        <v/>
      </c>
      <c r="J46" s="24">
        <f>IF(H46&lt;=0,0,MIN(H46+I46,MIN(Schulden!G9,H46+I46)+MIN(MAX(0,Strategie!$C$9+SUMIFS(Sonderzahlungen!$D$8:$D$67,Sonderzahlungen!$G$8:$G$67,$B46,Sonderzahlungen!$E$8:$E$67,"Nach Strategie")-(IF(AND(Schulden!J8&lt;Schulden!J9,D46&gt;0),MAX(0,D46+E46-MIN(Schulden!G8,D46+E46)),0)+IF(AND(Schulden!J9&lt;Schulden!J9,H46&gt;0),MAX(0,H46+I46-MIN(Schulden!G9,H46+I46)),0)+IF(AND(Schulden!J10&lt;Schulden!J9,L46&gt;0),MAX(0,L46+M46-MIN(Schulden!G10,L46+M46)),0)+IF(AND(Schulden!J11&lt;Schulden!J9,P46&gt;0),MAX(0,P46+Q46-MIN(Schulden!G11,P46+Q46)),0)+IF(AND(Schulden!J12&lt;Schulden!J9,T46&gt;0),MAX(0,T46+U46-MIN(Schulden!G12,T46+U46)),0)+IF(AND(Schulden!J13&lt;Schulden!J9,X46&gt;0),MAX(0,X46+Y46-MIN(Schulden!G13,X46+Y46)),0)+IF(AND(Schulden!J14&lt;Schulden!J9,AB46&gt;0),MAX(0,AB46+AC46-MIN(Schulden!G14,AB46+AC46)),0)+IF(AND(Schulden!J15&lt;Schulden!J9,AF46&gt;0),MAX(0,AF46+AG46-MIN(Schulden!G15,AF46+AG46)),0)+IF(AND(Schulden!J16&lt;Schulden!J9,AJ46&gt;0),MAX(0,AJ46+AK46-MIN(Schulden!G16,AJ46+AK46)),0)+IF(AND(Schulden!J17&lt;Schulden!J9,AN46&gt;0),MAX(0,AN46+AO46-MIN(Schulden!G17,AN46+AO46)),0)+IF(AND(Schulden!J18&lt;Schulden!J9,AR46&gt;0),MAX(0,AR46+AS46-MIN(Schulden!G18,AR46+AS46)),0)+IF(AND(Schulden!J19&lt;Schulden!J9,AV46&gt;0),MAX(0,AV46+AW46-MIN(Schulden!G19,AV46+AW46)),0)+IF(AND(Schulden!J20&lt;Schulden!J9,AZ46&gt;0),MAX(0,AZ46+BA46-MIN(Schulden!G20,AZ46+BA46)),0)+IF(AND(Schulden!J21&lt;Schulden!J9,BD46&gt;0),MAX(0,BD46+BE46-MIN(Schulden!G21,BD46+BE46)),0)+IF(AND(Schulden!J22&lt;Schulden!J9,BH46&gt;0),MAX(0,BH46+BI46-MIN(Schulden!G22,BH46+BI46)),0))),MAX(0,H46+I46-MIN(Schulden!G9,H46+I46)))+SUMIFS(Sonderzahlungen!$D$8:$D$67,Sonderzahlungen!$G$8:$G$67,$B46,Sonderzahlungen!$E$8:$E$67,"Gezielte Schuld",Sonderzahlungen!$F$8:$F$67,Schulden!B9)))</f>
        <v/>
      </c>
      <c r="K46" s="24">
        <f>MAX(0,H46+I46-J46)</f>
        <v/>
      </c>
      <c r="L46" s="24">
        <f>O45</f>
        <v/>
      </c>
      <c r="M46" s="24">
        <f>IF(L46&lt;=0,0,L46*Schulden!F10/12)</f>
        <v/>
      </c>
      <c r="N46" s="24">
        <f>IF(L46&lt;=0,0,MIN(L46+M46,MIN(Schulden!G10,L46+M46)+MIN(MAX(0,Strategie!$C$9+SUMIFS(Sonderzahlungen!$D$8:$D$67,Sonderzahlungen!$G$8:$G$67,$B46,Sonderzahlungen!$E$8:$E$67,"Nach Strategie")-(IF(AND(Schulden!J8&lt;Schulden!J10,D46&gt;0),MAX(0,D46+E46-MIN(Schulden!G8,D46+E46)),0)+IF(AND(Schulden!J9&lt;Schulden!J10,H46&gt;0),MAX(0,H46+I46-MIN(Schulden!G9,H46+I46)),0)+IF(AND(Schulden!J10&lt;Schulden!J10,L46&gt;0),MAX(0,L46+M46-MIN(Schulden!G10,L46+M46)),0)+IF(AND(Schulden!J11&lt;Schulden!J10,P46&gt;0),MAX(0,P46+Q46-MIN(Schulden!G11,P46+Q46)),0)+IF(AND(Schulden!J12&lt;Schulden!J10,T46&gt;0),MAX(0,T46+U46-MIN(Schulden!G12,T46+U46)),0)+IF(AND(Schulden!J13&lt;Schulden!J10,X46&gt;0),MAX(0,X46+Y46-MIN(Schulden!G13,X46+Y46)),0)+IF(AND(Schulden!J14&lt;Schulden!J10,AB46&gt;0),MAX(0,AB46+AC46-MIN(Schulden!G14,AB46+AC46)),0)+IF(AND(Schulden!J15&lt;Schulden!J10,AF46&gt;0),MAX(0,AF46+AG46-MIN(Schulden!G15,AF46+AG46)),0)+IF(AND(Schulden!J16&lt;Schulden!J10,AJ46&gt;0),MAX(0,AJ46+AK46-MIN(Schulden!G16,AJ46+AK46)),0)+IF(AND(Schulden!J17&lt;Schulden!J10,AN46&gt;0),MAX(0,AN46+AO46-MIN(Schulden!G17,AN46+AO46)),0)+IF(AND(Schulden!J18&lt;Schulden!J10,AR46&gt;0),MAX(0,AR46+AS46-MIN(Schulden!G18,AR46+AS46)),0)+IF(AND(Schulden!J19&lt;Schulden!J10,AV46&gt;0),MAX(0,AV46+AW46-MIN(Schulden!G19,AV46+AW46)),0)+IF(AND(Schulden!J20&lt;Schulden!J10,AZ46&gt;0),MAX(0,AZ46+BA46-MIN(Schulden!G20,AZ46+BA46)),0)+IF(AND(Schulden!J21&lt;Schulden!J10,BD46&gt;0),MAX(0,BD46+BE46-MIN(Schulden!G21,BD46+BE46)),0)+IF(AND(Schulden!J22&lt;Schulden!J10,BH46&gt;0),MAX(0,BH46+BI46-MIN(Schulden!G22,BH46+BI46)),0))),MAX(0,L46+M46-MIN(Schulden!G10,L46+M46)))+SUMIFS(Sonderzahlungen!$D$8:$D$67,Sonderzahlungen!$G$8:$G$67,$B46,Sonderzahlungen!$E$8:$E$67,"Gezielte Schuld",Sonderzahlungen!$F$8:$F$67,Schulden!B10)))</f>
        <v/>
      </c>
      <c r="O46" s="24">
        <f>MAX(0,L46+M46-N46)</f>
        <v/>
      </c>
      <c r="P46" s="24">
        <f>S45</f>
        <v/>
      </c>
      <c r="Q46" s="24">
        <f>IF(P46&lt;=0,0,P46*Schulden!F11/12)</f>
        <v/>
      </c>
      <c r="R46" s="24">
        <f>IF(P46&lt;=0,0,MIN(P46+Q46,MIN(Schulden!G11,P46+Q46)+MIN(MAX(0,Strategie!$C$9+SUMIFS(Sonderzahlungen!$D$8:$D$67,Sonderzahlungen!$G$8:$G$67,$B46,Sonderzahlungen!$E$8:$E$67,"Nach Strategie")-(IF(AND(Schulden!J8&lt;Schulden!J11,D46&gt;0),MAX(0,D46+E46-MIN(Schulden!G8,D46+E46)),0)+IF(AND(Schulden!J9&lt;Schulden!J11,H46&gt;0),MAX(0,H46+I46-MIN(Schulden!G9,H46+I46)),0)+IF(AND(Schulden!J10&lt;Schulden!J11,L46&gt;0),MAX(0,L46+M46-MIN(Schulden!G10,L46+M46)),0)+IF(AND(Schulden!J11&lt;Schulden!J11,P46&gt;0),MAX(0,P46+Q46-MIN(Schulden!G11,P46+Q46)),0)+IF(AND(Schulden!J12&lt;Schulden!J11,T46&gt;0),MAX(0,T46+U46-MIN(Schulden!G12,T46+U46)),0)+IF(AND(Schulden!J13&lt;Schulden!J11,X46&gt;0),MAX(0,X46+Y46-MIN(Schulden!G13,X46+Y46)),0)+IF(AND(Schulden!J14&lt;Schulden!J11,AB46&gt;0),MAX(0,AB46+AC46-MIN(Schulden!G14,AB46+AC46)),0)+IF(AND(Schulden!J15&lt;Schulden!J11,AF46&gt;0),MAX(0,AF46+AG46-MIN(Schulden!G15,AF46+AG46)),0)+IF(AND(Schulden!J16&lt;Schulden!J11,AJ46&gt;0),MAX(0,AJ46+AK46-MIN(Schulden!G16,AJ46+AK46)),0)+IF(AND(Schulden!J17&lt;Schulden!J11,AN46&gt;0),MAX(0,AN46+AO46-MIN(Schulden!G17,AN46+AO46)),0)+IF(AND(Schulden!J18&lt;Schulden!J11,AR46&gt;0),MAX(0,AR46+AS46-MIN(Schulden!G18,AR46+AS46)),0)+IF(AND(Schulden!J19&lt;Schulden!J11,AV46&gt;0),MAX(0,AV46+AW46-MIN(Schulden!G19,AV46+AW46)),0)+IF(AND(Schulden!J20&lt;Schulden!J11,AZ46&gt;0),MAX(0,AZ46+BA46-MIN(Schulden!G20,AZ46+BA46)),0)+IF(AND(Schulden!J21&lt;Schulden!J11,BD46&gt;0),MAX(0,BD46+BE46-MIN(Schulden!G21,BD46+BE46)),0)+IF(AND(Schulden!J22&lt;Schulden!J11,BH46&gt;0),MAX(0,BH46+BI46-MIN(Schulden!G22,BH46+BI46)),0))),MAX(0,P46+Q46-MIN(Schulden!G11,P46+Q46)))+SUMIFS(Sonderzahlungen!$D$8:$D$67,Sonderzahlungen!$G$8:$G$67,$B46,Sonderzahlungen!$E$8:$E$67,"Gezielte Schuld",Sonderzahlungen!$F$8:$F$67,Schulden!B11)))</f>
        <v/>
      </c>
      <c r="S46" s="24">
        <f>MAX(0,P46+Q46-R46)</f>
        <v/>
      </c>
      <c r="T46" s="24">
        <f>W45</f>
        <v/>
      </c>
      <c r="U46" s="24">
        <f>IF(T46&lt;=0,0,T46*Schulden!F12/12)</f>
        <v/>
      </c>
      <c r="V46" s="24">
        <f>IF(T46&lt;=0,0,MIN(T46+U46,MIN(Schulden!G12,T46+U46)+MIN(MAX(0,Strategie!$C$9+SUMIFS(Sonderzahlungen!$D$8:$D$67,Sonderzahlungen!$G$8:$G$67,$B46,Sonderzahlungen!$E$8:$E$67,"Nach Strategie")-(IF(AND(Schulden!J8&lt;Schulden!J12,D46&gt;0),MAX(0,D46+E46-MIN(Schulden!G8,D46+E46)),0)+IF(AND(Schulden!J9&lt;Schulden!J12,H46&gt;0),MAX(0,H46+I46-MIN(Schulden!G9,H46+I46)),0)+IF(AND(Schulden!J10&lt;Schulden!J12,L46&gt;0),MAX(0,L46+M46-MIN(Schulden!G10,L46+M46)),0)+IF(AND(Schulden!J11&lt;Schulden!J12,P46&gt;0),MAX(0,P46+Q46-MIN(Schulden!G11,P46+Q46)),0)+IF(AND(Schulden!J12&lt;Schulden!J12,T46&gt;0),MAX(0,T46+U46-MIN(Schulden!G12,T46+U46)),0)+IF(AND(Schulden!J13&lt;Schulden!J12,X46&gt;0),MAX(0,X46+Y46-MIN(Schulden!G13,X46+Y46)),0)+IF(AND(Schulden!J14&lt;Schulden!J12,AB46&gt;0),MAX(0,AB46+AC46-MIN(Schulden!G14,AB46+AC46)),0)+IF(AND(Schulden!J15&lt;Schulden!J12,AF46&gt;0),MAX(0,AF46+AG46-MIN(Schulden!G15,AF46+AG46)),0)+IF(AND(Schulden!J16&lt;Schulden!J12,AJ46&gt;0),MAX(0,AJ46+AK46-MIN(Schulden!G16,AJ46+AK46)),0)+IF(AND(Schulden!J17&lt;Schulden!J12,AN46&gt;0),MAX(0,AN46+AO46-MIN(Schulden!G17,AN46+AO46)),0)+IF(AND(Schulden!J18&lt;Schulden!J12,AR46&gt;0),MAX(0,AR46+AS46-MIN(Schulden!G18,AR46+AS46)),0)+IF(AND(Schulden!J19&lt;Schulden!J12,AV46&gt;0),MAX(0,AV46+AW46-MIN(Schulden!G19,AV46+AW46)),0)+IF(AND(Schulden!J20&lt;Schulden!J12,AZ46&gt;0),MAX(0,AZ46+BA46-MIN(Schulden!G20,AZ46+BA46)),0)+IF(AND(Schulden!J21&lt;Schulden!J12,BD46&gt;0),MAX(0,BD46+BE46-MIN(Schulden!G21,BD46+BE46)),0)+IF(AND(Schulden!J22&lt;Schulden!J12,BH46&gt;0),MAX(0,BH46+BI46-MIN(Schulden!G22,BH46+BI46)),0))),MAX(0,T46+U46-MIN(Schulden!G12,T46+U46)))+SUMIFS(Sonderzahlungen!$D$8:$D$67,Sonderzahlungen!$G$8:$G$67,$B46,Sonderzahlungen!$E$8:$E$67,"Gezielte Schuld",Sonderzahlungen!$F$8:$F$67,Schulden!B12)))</f>
        <v/>
      </c>
      <c r="W46" s="24">
        <f>MAX(0,T46+U46-V46)</f>
        <v/>
      </c>
      <c r="X46" s="24">
        <f>AA45</f>
        <v/>
      </c>
      <c r="Y46" s="24">
        <f>IF(X46&lt;=0,0,X46*Schulden!F13/12)</f>
        <v/>
      </c>
      <c r="Z46" s="24">
        <f>IF(X46&lt;=0,0,MIN(X46+Y46,MIN(Schulden!G13,X46+Y46)+MIN(MAX(0,Strategie!$C$9+SUMIFS(Sonderzahlungen!$D$8:$D$67,Sonderzahlungen!$G$8:$G$67,$B46,Sonderzahlungen!$E$8:$E$67,"Nach Strategie")-(IF(AND(Schulden!J8&lt;Schulden!J13,D46&gt;0),MAX(0,D46+E46-MIN(Schulden!G8,D46+E46)),0)+IF(AND(Schulden!J9&lt;Schulden!J13,H46&gt;0),MAX(0,H46+I46-MIN(Schulden!G9,H46+I46)),0)+IF(AND(Schulden!J10&lt;Schulden!J13,L46&gt;0),MAX(0,L46+M46-MIN(Schulden!G10,L46+M46)),0)+IF(AND(Schulden!J11&lt;Schulden!J13,P46&gt;0),MAX(0,P46+Q46-MIN(Schulden!G11,P46+Q46)),0)+IF(AND(Schulden!J12&lt;Schulden!J13,T46&gt;0),MAX(0,T46+U46-MIN(Schulden!G12,T46+U46)),0)+IF(AND(Schulden!J13&lt;Schulden!J13,X46&gt;0),MAX(0,X46+Y46-MIN(Schulden!G13,X46+Y46)),0)+IF(AND(Schulden!J14&lt;Schulden!J13,AB46&gt;0),MAX(0,AB46+AC46-MIN(Schulden!G14,AB46+AC46)),0)+IF(AND(Schulden!J15&lt;Schulden!J13,AF46&gt;0),MAX(0,AF46+AG46-MIN(Schulden!G15,AF46+AG46)),0)+IF(AND(Schulden!J16&lt;Schulden!J13,AJ46&gt;0),MAX(0,AJ46+AK46-MIN(Schulden!G16,AJ46+AK46)),0)+IF(AND(Schulden!J17&lt;Schulden!J13,AN46&gt;0),MAX(0,AN46+AO46-MIN(Schulden!G17,AN46+AO46)),0)+IF(AND(Schulden!J18&lt;Schulden!J13,AR46&gt;0),MAX(0,AR46+AS46-MIN(Schulden!G18,AR46+AS46)),0)+IF(AND(Schulden!J19&lt;Schulden!J13,AV46&gt;0),MAX(0,AV46+AW46-MIN(Schulden!G19,AV46+AW46)),0)+IF(AND(Schulden!J20&lt;Schulden!J13,AZ46&gt;0),MAX(0,AZ46+BA46-MIN(Schulden!G20,AZ46+BA46)),0)+IF(AND(Schulden!J21&lt;Schulden!J13,BD46&gt;0),MAX(0,BD46+BE46-MIN(Schulden!G21,BD46+BE46)),0)+IF(AND(Schulden!J22&lt;Schulden!J13,BH46&gt;0),MAX(0,BH46+BI46-MIN(Schulden!G22,BH46+BI46)),0))),MAX(0,X46+Y46-MIN(Schulden!G13,X46+Y46)))+SUMIFS(Sonderzahlungen!$D$8:$D$67,Sonderzahlungen!$G$8:$G$67,$B46,Sonderzahlungen!$E$8:$E$67,"Gezielte Schuld",Sonderzahlungen!$F$8:$F$67,Schulden!B13)))</f>
        <v/>
      </c>
      <c r="AA46" s="24">
        <f>MAX(0,X46+Y46-Z46)</f>
        <v/>
      </c>
      <c r="AB46" s="24">
        <f>AE45</f>
        <v/>
      </c>
      <c r="AC46" s="24">
        <f>IF(AB46&lt;=0,0,AB46*Schulden!F14/12)</f>
        <v/>
      </c>
      <c r="AD46" s="24">
        <f>IF(AB46&lt;=0,0,MIN(AB46+AC46,MIN(Schulden!G14,AB46+AC46)+MIN(MAX(0,Strategie!$C$9+SUMIFS(Sonderzahlungen!$D$8:$D$67,Sonderzahlungen!$G$8:$G$67,$B46,Sonderzahlungen!$E$8:$E$67,"Nach Strategie")-(IF(AND(Schulden!J8&lt;Schulden!J14,D46&gt;0),MAX(0,D46+E46-MIN(Schulden!G8,D46+E46)),0)+IF(AND(Schulden!J9&lt;Schulden!J14,H46&gt;0),MAX(0,H46+I46-MIN(Schulden!G9,H46+I46)),0)+IF(AND(Schulden!J10&lt;Schulden!J14,L46&gt;0),MAX(0,L46+M46-MIN(Schulden!G10,L46+M46)),0)+IF(AND(Schulden!J11&lt;Schulden!J14,P46&gt;0),MAX(0,P46+Q46-MIN(Schulden!G11,P46+Q46)),0)+IF(AND(Schulden!J12&lt;Schulden!J14,T46&gt;0),MAX(0,T46+U46-MIN(Schulden!G12,T46+U46)),0)+IF(AND(Schulden!J13&lt;Schulden!J14,X46&gt;0),MAX(0,X46+Y46-MIN(Schulden!G13,X46+Y46)),0)+IF(AND(Schulden!J14&lt;Schulden!J14,AB46&gt;0),MAX(0,AB46+AC46-MIN(Schulden!G14,AB46+AC46)),0)+IF(AND(Schulden!J15&lt;Schulden!J14,AF46&gt;0),MAX(0,AF46+AG46-MIN(Schulden!G15,AF46+AG46)),0)+IF(AND(Schulden!J16&lt;Schulden!J14,AJ46&gt;0),MAX(0,AJ46+AK46-MIN(Schulden!G16,AJ46+AK46)),0)+IF(AND(Schulden!J17&lt;Schulden!J14,AN46&gt;0),MAX(0,AN46+AO46-MIN(Schulden!G17,AN46+AO46)),0)+IF(AND(Schulden!J18&lt;Schulden!J14,AR46&gt;0),MAX(0,AR46+AS46-MIN(Schulden!G18,AR46+AS46)),0)+IF(AND(Schulden!J19&lt;Schulden!J14,AV46&gt;0),MAX(0,AV46+AW46-MIN(Schulden!G19,AV46+AW46)),0)+IF(AND(Schulden!J20&lt;Schulden!J14,AZ46&gt;0),MAX(0,AZ46+BA46-MIN(Schulden!G20,AZ46+BA46)),0)+IF(AND(Schulden!J21&lt;Schulden!J14,BD46&gt;0),MAX(0,BD46+BE46-MIN(Schulden!G21,BD46+BE46)),0)+IF(AND(Schulden!J22&lt;Schulden!J14,BH46&gt;0),MAX(0,BH46+BI46-MIN(Schulden!G22,BH46+BI46)),0))),MAX(0,AB46+AC46-MIN(Schulden!G14,AB46+AC46)))+SUMIFS(Sonderzahlungen!$D$8:$D$67,Sonderzahlungen!$G$8:$G$67,$B46,Sonderzahlungen!$E$8:$E$67,"Gezielte Schuld",Sonderzahlungen!$F$8:$F$67,Schulden!B14)))</f>
        <v/>
      </c>
      <c r="AE46" s="24">
        <f>MAX(0,AB46+AC46-AD46)</f>
        <v/>
      </c>
      <c r="AF46" s="24">
        <f>AI45</f>
        <v/>
      </c>
      <c r="AG46" s="24">
        <f>IF(AF46&lt;=0,0,AF46*Schulden!F15/12)</f>
        <v/>
      </c>
      <c r="AH46" s="24">
        <f>IF(AF46&lt;=0,0,MIN(AF46+AG46,MIN(Schulden!G15,AF46+AG46)+MIN(MAX(0,Strategie!$C$9+SUMIFS(Sonderzahlungen!$D$8:$D$67,Sonderzahlungen!$G$8:$G$67,$B46,Sonderzahlungen!$E$8:$E$67,"Nach Strategie")-(IF(AND(Schulden!J8&lt;Schulden!J15,D46&gt;0),MAX(0,D46+E46-MIN(Schulden!G8,D46+E46)),0)+IF(AND(Schulden!J9&lt;Schulden!J15,H46&gt;0),MAX(0,H46+I46-MIN(Schulden!G9,H46+I46)),0)+IF(AND(Schulden!J10&lt;Schulden!J15,L46&gt;0),MAX(0,L46+M46-MIN(Schulden!G10,L46+M46)),0)+IF(AND(Schulden!J11&lt;Schulden!J15,P46&gt;0),MAX(0,P46+Q46-MIN(Schulden!G11,P46+Q46)),0)+IF(AND(Schulden!J12&lt;Schulden!J15,T46&gt;0),MAX(0,T46+U46-MIN(Schulden!G12,T46+U46)),0)+IF(AND(Schulden!J13&lt;Schulden!J15,X46&gt;0),MAX(0,X46+Y46-MIN(Schulden!G13,X46+Y46)),0)+IF(AND(Schulden!J14&lt;Schulden!J15,AB46&gt;0),MAX(0,AB46+AC46-MIN(Schulden!G14,AB46+AC46)),0)+IF(AND(Schulden!J15&lt;Schulden!J15,AF46&gt;0),MAX(0,AF46+AG46-MIN(Schulden!G15,AF46+AG46)),0)+IF(AND(Schulden!J16&lt;Schulden!J15,AJ46&gt;0),MAX(0,AJ46+AK46-MIN(Schulden!G16,AJ46+AK46)),0)+IF(AND(Schulden!J17&lt;Schulden!J15,AN46&gt;0),MAX(0,AN46+AO46-MIN(Schulden!G17,AN46+AO46)),0)+IF(AND(Schulden!J18&lt;Schulden!J15,AR46&gt;0),MAX(0,AR46+AS46-MIN(Schulden!G18,AR46+AS46)),0)+IF(AND(Schulden!J19&lt;Schulden!J15,AV46&gt;0),MAX(0,AV46+AW46-MIN(Schulden!G19,AV46+AW46)),0)+IF(AND(Schulden!J20&lt;Schulden!J15,AZ46&gt;0),MAX(0,AZ46+BA46-MIN(Schulden!G20,AZ46+BA46)),0)+IF(AND(Schulden!J21&lt;Schulden!J15,BD46&gt;0),MAX(0,BD46+BE46-MIN(Schulden!G21,BD46+BE46)),0)+IF(AND(Schulden!J22&lt;Schulden!J15,BH46&gt;0),MAX(0,BH46+BI46-MIN(Schulden!G22,BH46+BI46)),0))),MAX(0,AF46+AG46-MIN(Schulden!G15,AF46+AG46)))+SUMIFS(Sonderzahlungen!$D$8:$D$67,Sonderzahlungen!$G$8:$G$67,$B46,Sonderzahlungen!$E$8:$E$67,"Gezielte Schuld",Sonderzahlungen!$F$8:$F$67,Schulden!B15)))</f>
        <v/>
      </c>
      <c r="AI46" s="24">
        <f>MAX(0,AF46+AG46-AH46)</f>
        <v/>
      </c>
      <c r="AJ46" s="24">
        <f>AM45</f>
        <v/>
      </c>
      <c r="AK46" s="24">
        <f>IF(AJ46&lt;=0,0,AJ46*Schulden!F16/12)</f>
        <v/>
      </c>
      <c r="AL46" s="24">
        <f>IF(AJ46&lt;=0,0,MIN(AJ46+AK46,MIN(Schulden!G16,AJ46+AK46)+MIN(MAX(0,Strategie!$C$9+SUMIFS(Sonderzahlungen!$D$8:$D$67,Sonderzahlungen!$G$8:$G$67,$B46,Sonderzahlungen!$E$8:$E$67,"Nach Strategie")-(IF(AND(Schulden!J8&lt;Schulden!J16,D46&gt;0),MAX(0,D46+E46-MIN(Schulden!G8,D46+E46)),0)+IF(AND(Schulden!J9&lt;Schulden!J16,H46&gt;0),MAX(0,H46+I46-MIN(Schulden!G9,H46+I46)),0)+IF(AND(Schulden!J10&lt;Schulden!J16,L46&gt;0),MAX(0,L46+M46-MIN(Schulden!G10,L46+M46)),0)+IF(AND(Schulden!J11&lt;Schulden!J16,P46&gt;0),MAX(0,P46+Q46-MIN(Schulden!G11,P46+Q46)),0)+IF(AND(Schulden!J12&lt;Schulden!J16,T46&gt;0),MAX(0,T46+U46-MIN(Schulden!G12,T46+U46)),0)+IF(AND(Schulden!J13&lt;Schulden!J16,X46&gt;0),MAX(0,X46+Y46-MIN(Schulden!G13,X46+Y46)),0)+IF(AND(Schulden!J14&lt;Schulden!J16,AB46&gt;0),MAX(0,AB46+AC46-MIN(Schulden!G14,AB46+AC46)),0)+IF(AND(Schulden!J15&lt;Schulden!J16,AF46&gt;0),MAX(0,AF46+AG46-MIN(Schulden!G15,AF46+AG46)),0)+IF(AND(Schulden!J16&lt;Schulden!J16,AJ46&gt;0),MAX(0,AJ46+AK46-MIN(Schulden!G16,AJ46+AK46)),0)+IF(AND(Schulden!J17&lt;Schulden!J16,AN46&gt;0),MAX(0,AN46+AO46-MIN(Schulden!G17,AN46+AO46)),0)+IF(AND(Schulden!J18&lt;Schulden!J16,AR46&gt;0),MAX(0,AR46+AS46-MIN(Schulden!G18,AR46+AS46)),0)+IF(AND(Schulden!J19&lt;Schulden!J16,AV46&gt;0),MAX(0,AV46+AW46-MIN(Schulden!G19,AV46+AW46)),0)+IF(AND(Schulden!J20&lt;Schulden!J16,AZ46&gt;0),MAX(0,AZ46+BA46-MIN(Schulden!G20,AZ46+BA46)),0)+IF(AND(Schulden!J21&lt;Schulden!J16,BD46&gt;0),MAX(0,BD46+BE46-MIN(Schulden!G21,BD46+BE46)),0)+IF(AND(Schulden!J22&lt;Schulden!J16,BH46&gt;0),MAX(0,BH46+BI46-MIN(Schulden!G22,BH46+BI46)),0))),MAX(0,AJ46+AK46-MIN(Schulden!G16,AJ46+AK46)))+SUMIFS(Sonderzahlungen!$D$8:$D$67,Sonderzahlungen!$G$8:$G$67,$B46,Sonderzahlungen!$E$8:$E$67,"Gezielte Schuld",Sonderzahlungen!$F$8:$F$67,Schulden!B16)))</f>
        <v/>
      </c>
      <c r="AM46" s="24">
        <f>MAX(0,AJ46+AK46-AL46)</f>
        <v/>
      </c>
      <c r="AN46" s="24">
        <f>AQ45</f>
        <v/>
      </c>
      <c r="AO46" s="24">
        <f>IF(AN46&lt;=0,0,AN46*Schulden!F17/12)</f>
        <v/>
      </c>
      <c r="AP46" s="24">
        <f>IF(AN46&lt;=0,0,MIN(AN46+AO46,MIN(Schulden!G17,AN46+AO46)+MIN(MAX(0,Strategie!$C$9+SUMIFS(Sonderzahlungen!$D$8:$D$67,Sonderzahlungen!$G$8:$G$67,$B46,Sonderzahlungen!$E$8:$E$67,"Nach Strategie")-(IF(AND(Schulden!J8&lt;Schulden!J17,D46&gt;0),MAX(0,D46+E46-MIN(Schulden!G8,D46+E46)),0)+IF(AND(Schulden!J9&lt;Schulden!J17,H46&gt;0),MAX(0,H46+I46-MIN(Schulden!G9,H46+I46)),0)+IF(AND(Schulden!J10&lt;Schulden!J17,L46&gt;0),MAX(0,L46+M46-MIN(Schulden!G10,L46+M46)),0)+IF(AND(Schulden!J11&lt;Schulden!J17,P46&gt;0),MAX(0,P46+Q46-MIN(Schulden!G11,P46+Q46)),0)+IF(AND(Schulden!J12&lt;Schulden!J17,T46&gt;0),MAX(0,T46+U46-MIN(Schulden!G12,T46+U46)),0)+IF(AND(Schulden!J13&lt;Schulden!J17,X46&gt;0),MAX(0,X46+Y46-MIN(Schulden!G13,X46+Y46)),0)+IF(AND(Schulden!J14&lt;Schulden!J17,AB46&gt;0),MAX(0,AB46+AC46-MIN(Schulden!G14,AB46+AC46)),0)+IF(AND(Schulden!J15&lt;Schulden!J17,AF46&gt;0),MAX(0,AF46+AG46-MIN(Schulden!G15,AF46+AG46)),0)+IF(AND(Schulden!J16&lt;Schulden!J17,AJ46&gt;0),MAX(0,AJ46+AK46-MIN(Schulden!G16,AJ46+AK46)),0)+IF(AND(Schulden!J17&lt;Schulden!J17,AN46&gt;0),MAX(0,AN46+AO46-MIN(Schulden!G17,AN46+AO46)),0)+IF(AND(Schulden!J18&lt;Schulden!J17,AR46&gt;0),MAX(0,AR46+AS46-MIN(Schulden!G18,AR46+AS46)),0)+IF(AND(Schulden!J19&lt;Schulden!J17,AV46&gt;0),MAX(0,AV46+AW46-MIN(Schulden!G19,AV46+AW46)),0)+IF(AND(Schulden!J20&lt;Schulden!J17,AZ46&gt;0),MAX(0,AZ46+BA46-MIN(Schulden!G20,AZ46+BA46)),0)+IF(AND(Schulden!J21&lt;Schulden!J17,BD46&gt;0),MAX(0,BD46+BE46-MIN(Schulden!G21,BD46+BE46)),0)+IF(AND(Schulden!J22&lt;Schulden!J17,BH46&gt;0),MAX(0,BH46+BI46-MIN(Schulden!G22,BH46+BI46)),0))),MAX(0,AN46+AO46-MIN(Schulden!G17,AN46+AO46)))+SUMIFS(Sonderzahlungen!$D$8:$D$67,Sonderzahlungen!$G$8:$G$67,$B46,Sonderzahlungen!$E$8:$E$67,"Gezielte Schuld",Sonderzahlungen!$F$8:$F$67,Schulden!B17)))</f>
        <v/>
      </c>
      <c r="AQ46" s="24">
        <f>MAX(0,AN46+AO46-AP46)</f>
        <v/>
      </c>
      <c r="AR46" s="24">
        <f>AU45</f>
        <v/>
      </c>
      <c r="AS46" s="24">
        <f>IF(AR46&lt;=0,0,AR46*Schulden!F18/12)</f>
        <v/>
      </c>
      <c r="AT46" s="24">
        <f>IF(AR46&lt;=0,0,MIN(AR46+AS46,MIN(Schulden!G18,AR46+AS46)+MIN(MAX(0,Strategie!$C$9+SUMIFS(Sonderzahlungen!$D$8:$D$67,Sonderzahlungen!$G$8:$G$67,$B46,Sonderzahlungen!$E$8:$E$67,"Nach Strategie")-(IF(AND(Schulden!J8&lt;Schulden!J18,D46&gt;0),MAX(0,D46+E46-MIN(Schulden!G8,D46+E46)),0)+IF(AND(Schulden!J9&lt;Schulden!J18,H46&gt;0),MAX(0,H46+I46-MIN(Schulden!G9,H46+I46)),0)+IF(AND(Schulden!J10&lt;Schulden!J18,L46&gt;0),MAX(0,L46+M46-MIN(Schulden!G10,L46+M46)),0)+IF(AND(Schulden!J11&lt;Schulden!J18,P46&gt;0),MAX(0,P46+Q46-MIN(Schulden!G11,P46+Q46)),0)+IF(AND(Schulden!J12&lt;Schulden!J18,T46&gt;0),MAX(0,T46+U46-MIN(Schulden!G12,T46+U46)),0)+IF(AND(Schulden!J13&lt;Schulden!J18,X46&gt;0),MAX(0,X46+Y46-MIN(Schulden!G13,X46+Y46)),0)+IF(AND(Schulden!J14&lt;Schulden!J18,AB46&gt;0),MAX(0,AB46+AC46-MIN(Schulden!G14,AB46+AC46)),0)+IF(AND(Schulden!J15&lt;Schulden!J18,AF46&gt;0),MAX(0,AF46+AG46-MIN(Schulden!G15,AF46+AG46)),0)+IF(AND(Schulden!J16&lt;Schulden!J18,AJ46&gt;0),MAX(0,AJ46+AK46-MIN(Schulden!G16,AJ46+AK46)),0)+IF(AND(Schulden!J17&lt;Schulden!J18,AN46&gt;0),MAX(0,AN46+AO46-MIN(Schulden!G17,AN46+AO46)),0)+IF(AND(Schulden!J18&lt;Schulden!J18,AR46&gt;0),MAX(0,AR46+AS46-MIN(Schulden!G18,AR46+AS46)),0)+IF(AND(Schulden!J19&lt;Schulden!J18,AV46&gt;0),MAX(0,AV46+AW46-MIN(Schulden!G19,AV46+AW46)),0)+IF(AND(Schulden!J20&lt;Schulden!J18,AZ46&gt;0),MAX(0,AZ46+BA46-MIN(Schulden!G20,AZ46+BA46)),0)+IF(AND(Schulden!J21&lt;Schulden!J18,BD46&gt;0),MAX(0,BD46+BE46-MIN(Schulden!G21,BD46+BE46)),0)+IF(AND(Schulden!J22&lt;Schulden!J18,BH46&gt;0),MAX(0,BH46+BI46-MIN(Schulden!G22,BH46+BI46)),0))),MAX(0,AR46+AS46-MIN(Schulden!G18,AR46+AS46)))+SUMIFS(Sonderzahlungen!$D$8:$D$67,Sonderzahlungen!$G$8:$G$67,$B46,Sonderzahlungen!$E$8:$E$67,"Gezielte Schuld",Sonderzahlungen!$F$8:$F$67,Schulden!B18)))</f>
        <v/>
      </c>
      <c r="AU46" s="24">
        <f>MAX(0,AR46+AS46-AT46)</f>
        <v/>
      </c>
      <c r="AV46" s="24">
        <f>AY45</f>
        <v/>
      </c>
      <c r="AW46" s="24">
        <f>IF(AV46&lt;=0,0,AV46*Schulden!F19/12)</f>
        <v/>
      </c>
      <c r="AX46" s="24">
        <f>IF(AV46&lt;=0,0,MIN(AV46+AW46,MIN(Schulden!G19,AV46+AW46)+MIN(MAX(0,Strategie!$C$9+SUMIFS(Sonderzahlungen!$D$8:$D$67,Sonderzahlungen!$G$8:$G$67,$B46,Sonderzahlungen!$E$8:$E$67,"Nach Strategie")-(IF(AND(Schulden!J8&lt;Schulden!J19,D46&gt;0),MAX(0,D46+E46-MIN(Schulden!G8,D46+E46)),0)+IF(AND(Schulden!J9&lt;Schulden!J19,H46&gt;0),MAX(0,H46+I46-MIN(Schulden!G9,H46+I46)),0)+IF(AND(Schulden!J10&lt;Schulden!J19,L46&gt;0),MAX(0,L46+M46-MIN(Schulden!G10,L46+M46)),0)+IF(AND(Schulden!J11&lt;Schulden!J19,P46&gt;0),MAX(0,P46+Q46-MIN(Schulden!G11,P46+Q46)),0)+IF(AND(Schulden!J12&lt;Schulden!J19,T46&gt;0),MAX(0,T46+U46-MIN(Schulden!G12,T46+U46)),0)+IF(AND(Schulden!J13&lt;Schulden!J19,X46&gt;0),MAX(0,X46+Y46-MIN(Schulden!G13,X46+Y46)),0)+IF(AND(Schulden!J14&lt;Schulden!J19,AB46&gt;0),MAX(0,AB46+AC46-MIN(Schulden!G14,AB46+AC46)),0)+IF(AND(Schulden!J15&lt;Schulden!J19,AF46&gt;0),MAX(0,AF46+AG46-MIN(Schulden!G15,AF46+AG46)),0)+IF(AND(Schulden!J16&lt;Schulden!J19,AJ46&gt;0),MAX(0,AJ46+AK46-MIN(Schulden!G16,AJ46+AK46)),0)+IF(AND(Schulden!J17&lt;Schulden!J19,AN46&gt;0),MAX(0,AN46+AO46-MIN(Schulden!G17,AN46+AO46)),0)+IF(AND(Schulden!J18&lt;Schulden!J19,AR46&gt;0),MAX(0,AR46+AS46-MIN(Schulden!G18,AR46+AS46)),0)+IF(AND(Schulden!J19&lt;Schulden!J19,AV46&gt;0),MAX(0,AV46+AW46-MIN(Schulden!G19,AV46+AW46)),0)+IF(AND(Schulden!J20&lt;Schulden!J19,AZ46&gt;0),MAX(0,AZ46+BA46-MIN(Schulden!G20,AZ46+BA46)),0)+IF(AND(Schulden!J21&lt;Schulden!J19,BD46&gt;0),MAX(0,BD46+BE46-MIN(Schulden!G21,BD46+BE46)),0)+IF(AND(Schulden!J22&lt;Schulden!J19,BH46&gt;0),MAX(0,BH46+BI46-MIN(Schulden!G22,BH46+BI46)),0))),MAX(0,AV46+AW46-MIN(Schulden!G19,AV46+AW46)))+SUMIFS(Sonderzahlungen!$D$8:$D$67,Sonderzahlungen!$G$8:$G$67,$B46,Sonderzahlungen!$E$8:$E$67,"Gezielte Schuld",Sonderzahlungen!$F$8:$F$67,Schulden!B19)))</f>
        <v/>
      </c>
      <c r="AY46" s="24">
        <f>MAX(0,AV46+AW46-AX46)</f>
        <v/>
      </c>
      <c r="AZ46" s="24">
        <f>BC45</f>
        <v/>
      </c>
      <c r="BA46" s="24">
        <f>IF(AZ46&lt;=0,0,AZ46*Schulden!F20/12)</f>
        <v/>
      </c>
      <c r="BB46" s="24">
        <f>IF(AZ46&lt;=0,0,MIN(AZ46+BA46,MIN(Schulden!G20,AZ46+BA46)+MIN(MAX(0,Strategie!$C$9+SUMIFS(Sonderzahlungen!$D$8:$D$67,Sonderzahlungen!$G$8:$G$67,$B46,Sonderzahlungen!$E$8:$E$67,"Nach Strategie")-(IF(AND(Schulden!J8&lt;Schulden!J20,D46&gt;0),MAX(0,D46+E46-MIN(Schulden!G8,D46+E46)),0)+IF(AND(Schulden!J9&lt;Schulden!J20,H46&gt;0),MAX(0,H46+I46-MIN(Schulden!G9,H46+I46)),0)+IF(AND(Schulden!J10&lt;Schulden!J20,L46&gt;0),MAX(0,L46+M46-MIN(Schulden!G10,L46+M46)),0)+IF(AND(Schulden!J11&lt;Schulden!J20,P46&gt;0),MAX(0,P46+Q46-MIN(Schulden!G11,P46+Q46)),0)+IF(AND(Schulden!J12&lt;Schulden!J20,T46&gt;0),MAX(0,T46+U46-MIN(Schulden!G12,T46+U46)),0)+IF(AND(Schulden!J13&lt;Schulden!J20,X46&gt;0),MAX(0,X46+Y46-MIN(Schulden!G13,X46+Y46)),0)+IF(AND(Schulden!J14&lt;Schulden!J20,AB46&gt;0),MAX(0,AB46+AC46-MIN(Schulden!G14,AB46+AC46)),0)+IF(AND(Schulden!J15&lt;Schulden!J20,AF46&gt;0),MAX(0,AF46+AG46-MIN(Schulden!G15,AF46+AG46)),0)+IF(AND(Schulden!J16&lt;Schulden!J20,AJ46&gt;0),MAX(0,AJ46+AK46-MIN(Schulden!G16,AJ46+AK46)),0)+IF(AND(Schulden!J17&lt;Schulden!J20,AN46&gt;0),MAX(0,AN46+AO46-MIN(Schulden!G17,AN46+AO46)),0)+IF(AND(Schulden!J18&lt;Schulden!J20,AR46&gt;0),MAX(0,AR46+AS46-MIN(Schulden!G18,AR46+AS46)),0)+IF(AND(Schulden!J19&lt;Schulden!J20,AV46&gt;0),MAX(0,AV46+AW46-MIN(Schulden!G19,AV46+AW46)),0)+IF(AND(Schulden!J20&lt;Schulden!J20,AZ46&gt;0),MAX(0,AZ46+BA46-MIN(Schulden!G20,AZ46+BA46)),0)+IF(AND(Schulden!J21&lt;Schulden!J20,BD46&gt;0),MAX(0,BD46+BE46-MIN(Schulden!G21,BD46+BE46)),0)+IF(AND(Schulden!J22&lt;Schulden!J20,BH46&gt;0),MAX(0,BH46+BI46-MIN(Schulden!G22,BH46+BI46)),0))),MAX(0,AZ46+BA46-MIN(Schulden!G20,AZ46+BA46)))+SUMIFS(Sonderzahlungen!$D$8:$D$67,Sonderzahlungen!$G$8:$G$67,$B46,Sonderzahlungen!$E$8:$E$67,"Gezielte Schuld",Sonderzahlungen!$F$8:$F$67,Schulden!B20)))</f>
        <v/>
      </c>
      <c r="BC46" s="24">
        <f>MAX(0,AZ46+BA46-BB46)</f>
        <v/>
      </c>
      <c r="BD46" s="24">
        <f>BG45</f>
        <v/>
      </c>
      <c r="BE46" s="24">
        <f>IF(BD46&lt;=0,0,BD46*Schulden!F21/12)</f>
        <v/>
      </c>
      <c r="BF46" s="24">
        <f>IF(BD46&lt;=0,0,MIN(BD46+BE46,MIN(Schulden!G21,BD46+BE46)+MIN(MAX(0,Strategie!$C$9+SUMIFS(Sonderzahlungen!$D$8:$D$67,Sonderzahlungen!$G$8:$G$67,$B46,Sonderzahlungen!$E$8:$E$67,"Nach Strategie")-(IF(AND(Schulden!J8&lt;Schulden!J21,D46&gt;0),MAX(0,D46+E46-MIN(Schulden!G8,D46+E46)),0)+IF(AND(Schulden!J9&lt;Schulden!J21,H46&gt;0),MAX(0,H46+I46-MIN(Schulden!G9,H46+I46)),0)+IF(AND(Schulden!J10&lt;Schulden!J21,L46&gt;0),MAX(0,L46+M46-MIN(Schulden!G10,L46+M46)),0)+IF(AND(Schulden!J11&lt;Schulden!J21,P46&gt;0),MAX(0,P46+Q46-MIN(Schulden!G11,P46+Q46)),0)+IF(AND(Schulden!J12&lt;Schulden!J21,T46&gt;0),MAX(0,T46+U46-MIN(Schulden!G12,T46+U46)),0)+IF(AND(Schulden!J13&lt;Schulden!J21,X46&gt;0),MAX(0,X46+Y46-MIN(Schulden!G13,X46+Y46)),0)+IF(AND(Schulden!J14&lt;Schulden!J21,AB46&gt;0),MAX(0,AB46+AC46-MIN(Schulden!G14,AB46+AC46)),0)+IF(AND(Schulden!J15&lt;Schulden!J21,AF46&gt;0),MAX(0,AF46+AG46-MIN(Schulden!G15,AF46+AG46)),0)+IF(AND(Schulden!J16&lt;Schulden!J21,AJ46&gt;0),MAX(0,AJ46+AK46-MIN(Schulden!G16,AJ46+AK46)),0)+IF(AND(Schulden!J17&lt;Schulden!J21,AN46&gt;0),MAX(0,AN46+AO46-MIN(Schulden!G17,AN46+AO46)),0)+IF(AND(Schulden!J18&lt;Schulden!J21,AR46&gt;0),MAX(0,AR46+AS46-MIN(Schulden!G18,AR46+AS46)),0)+IF(AND(Schulden!J19&lt;Schulden!J21,AV46&gt;0),MAX(0,AV46+AW46-MIN(Schulden!G19,AV46+AW46)),0)+IF(AND(Schulden!J20&lt;Schulden!J21,AZ46&gt;0),MAX(0,AZ46+BA46-MIN(Schulden!G20,AZ46+BA46)),0)+IF(AND(Schulden!J21&lt;Schulden!J21,BD46&gt;0),MAX(0,BD46+BE46-MIN(Schulden!G21,BD46+BE46)),0)+IF(AND(Schulden!J22&lt;Schulden!J21,BH46&gt;0),MAX(0,BH46+BI46-MIN(Schulden!G22,BH46+BI46)),0))),MAX(0,BD46+BE46-MIN(Schulden!G21,BD46+BE46)))+SUMIFS(Sonderzahlungen!$D$8:$D$67,Sonderzahlungen!$G$8:$G$67,$B46,Sonderzahlungen!$E$8:$E$67,"Gezielte Schuld",Sonderzahlungen!$F$8:$F$67,Schulden!B21)))</f>
        <v/>
      </c>
      <c r="BG46" s="24">
        <f>MAX(0,BD46+BE46-BF46)</f>
        <v/>
      </c>
      <c r="BH46" s="24">
        <f>BK45</f>
        <v/>
      </c>
      <c r="BI46" s="24">
        <f>IF(BH46&lt;=0,0,BH46*Schulden!F22/12)</f>
        <v/>
      </c>
      <c r="BJ46" s="24">
        <f>IF(BH46&lt;=0,0,MIN(BH46+BI46,MIN(Schulden!G22,BH46+BI46)+MIN(MAX(0,Strategie!$C$9+SUMIFS(Sonderzahlungen!$D$8:$D$67,Sonderzahlungen!$G$8:$G$67,$B46,Sonderzahlungen!$E$8:$E$67,"Nach Strategie")-(IF(AND(Schulden!J8&lt;Schulden!J22,D46&gt;0),MAX(0,D46+E46-MIN(Schulden!G8,D46+E46)),0)+IF(AND(Schulden!J9&lt;Schulden!J22,H46&gt;0),MAX(0,H46+I46-MIN(Schulden!G9,H46+I46)),0)+IF(AND(Schulden!J10&lt;Schulden!J22,L46&gt;0),MAX(0,L46+M46-MIN(Schulden!G10,L46+M46)),0)+IF(AND(Schulden!J11&lt;Schulden!J22,P46&gt;0),MAX(0,P46+Q46-MIN(Schulden!G11,P46+Q46)),0)+IF(AND(Schulden!J12&lt;Schulden!J22,T46&gt;0),MAX(0,T46+U46-MIN(Schulden!G12,T46+U46)),0)+IF(AND(Schulden!J13&lt;Schulden!J22,X46&gt;0),MAX(0,X46+Y46-MIN(Schulden!G13,X46+Y46)),0)+IF(AND(Schulden!J14&lt;Schulden!J22,AB46&gt;0),MAX(0,AB46+AC46-MIN(Schulden!G14,AB46+AC46)),0)+IF(AND(Schulden!J15&lt;Schulden!J22,AF46&gt;0),MAX(0,AF46+AG46-MIN(Schulden!G15,AF46+AG46)),0)+IF(AND(Schulden!J16&lt;Schulden!J22,AJ46&gt;0),MAX(0,AJ46+AK46-MIN(Schulden!G16,AJ46+AK46)),0)+IF(AND(Schulden!J17&lt;Schulden!J22,AN46&gt;0),MAX(0,AN46+AO46-MIN(Schulden!G17,AN46+AO46)),0)+IF(AND(Schulden!J18&lt;Schulden!J22,AR46&gt;0),MAX(0,AR46+AS46-MIN(Schulden!G18,AR46+AS46)),0)+IF(AND(Schulden!J19&lt;Schulden!J22,AV46&gt;0),MAX(0,AV46+AW46-MIN(Schulden!G19,AV46+AW46)),0)+IF(AND(Schulden!J20&lt;Schulden!J22,AZ46&gt;0),MAX(0,AZ46+BA46-MIN(Schulden!G20,AZ46+BA46)),0)+IF(AND(Schulden!J21&lt;Schulden!J22,BD46&gt;0),MAX(0,BD46+BE46-MIN(Schulden!G21,BD46+BE46)),0)+IF(AND(Schulden!J22&lt;Schulden!J22,BH46&gt;0),MAX(0,BH46+BI46-MIN(Schulden!G22,BH46+BI46)),0))),MAX(0,BH46+BI46-MIN(Schulden!G22,BH46+BI46)))+SUMIFS(Sonderzahlungen!$D$8:$D$67,Sonderzahlungen!$G$8:$G$67,$B46,Sonderzahlungen!$E$8:$E$67,"Gezielte Schuld",Sonderzahlungen!$F$8:$F$67,Schulden!B22)))</f>
        <v/>
      </c>
      <c r="BK46" s="24">
        <f>MAX(0,BH46+BI46-BJ46)</f>
        <v/>
      </c>
    </row>
    <row r="47">
      <c r="B47" s="23">
        <f>EDATE(B46,1)</f>
        <v/>
      </c>
      <c r="C47" s="24">
        <f>SUMIFS(Sonderzahlungen!$D$8:$D$67,Sonderzahlungen!$G$8:$G$67,B47)</f>
        <v/>
      </c>
      <c r="D47" s="24">
        <f>G46</f>
        <v/>
      </c>
      <c r="E47" s="24">
        <f>IF(D47&lt;=0,0,D47*Schulden!F8/12)</f>
        <v/>
      </c>
      <c r="F47" s="24">
        <f>IF(D47&lt;=0,0,MIN(D47+E47,MIN(Schulden!G8,D47+E47)+MIN(MAX(0,Strategie!$C$9+SUMIFS(Sonderzahlungen!$D$8:$D$67,Sonderzahlungen!$G$8:$G$67,$B47,Sonderzahlungen!$E$8:$E$67,"Nach Strategie")-(IF(AND(Schulden!J8&lt;Schulden!J8,D47&gt;0),MAX(0,D47+E47-MIN(Schulden!G8,D47+E47)),0)+IF(AND(Schulden!J9&lt;Schulden!J8,H47&gt;0),MAX(0,H47+I47-MIN(Schulden!G9,H47+I47)),0)+IF(AND(Schulden!J10&lt;Schulden!J8,L47&gt;0),MAX(0,L47+M47-MIN(Schulden!G10,L47+M47)),0)+IF(AND(Schulden!J11&lt;Schulden!J8,P47&gt;0),MAX(0,P47+Q47-MIN(Schulden!G11,P47+Q47)),0)+IF(AND(Schulden!J12&lt;Schulden!J8,T47&gt;0),MAX(0,T47+U47-MIN(Schulden!G12,T47+U47)),0)+IF(AND(Schulden!J13&lt;Schulden!J8,X47&gt;0),MAX(0,X47+Y47-MIN(Schulden!G13,X47+Y47)),0)+IF(AND(Schulden!J14&lt;Schulden!J8,AB47&gt;0),MAX(0,AB47+AC47-MIN(Schulden!G14,AB47+AC47)),0)+IF(AND(Schulden!J15&lt;Schulden!J8,AF47&gt;0),MAX(0,AF47+AG47-MIN(Schulden!G15,AF47+AG47)),0)+IF(AND(Schulden!J16&lt;Schulden!J8,AJ47&gt;0),MAX(0,AJ47+AK47-MIN(Schulden!G16,AJ47+AK47)),0)+IF(AND(Schulden!J17&lt;Schulden!J8,AN47&gt;0),MAX(0,AN47+AO47-MIN(Schulden!G17,AN47+AO47)),0)+IF(AND(Schulden!J18&lt;Schulden!J8,AR47&gt;0),MAX(0,AR47+AS47-MIN(Schulden!G18,AR47+AS47)),0)+IF(AND(Schulden!J19&lt;Schulden!J8,AV47&gt;0),MAX(0,AV47+AW47-MIN(Schulden!G19,AV47+AW47)),0)+IF(AND(Schulden!J20&lt;Schulden!J8,AZ47&gt;0),MAX(0,AZ47+BA47-MIN(Schulden!G20,AZ47+BA47)),0)+IF(AND(Schulden!J21&lt;Schulden!J8,BD47&gt;0),MAX(0,BD47+BE47-MIN(Schulden!G21,BD47+BE47)),0)+IF(AND(Schulden!J22&lt;Schulden!J8,BH47&gt;0),MAX(0,BH47+BI47-MIN(Schulden!G22,BH47+BI47)),0))),MAX(0,D47+E47-MIN(Schulden!G8,D47+E47)))+SUMIFS(Sonderzahlungen!$D$8:$D$67,Sonderzahlungen!$G$8:$G$67,$B47,Sonderzahlungen!$E$8:$E$67,"Gezielte Schuld",Sonderzahlungen!$F$8:$F$67,Schulden!B8)))</f>
        <v/>
      </c>
      <c r="G47" s="24">
        <f>MAX(0,D47+E47-F47)</f>
        <v/>
      </c>
      <c r="H47" s="24">
        <f>K46</f>
        <v/>
      </c>
      <c r="I47" s="24">
        <f>IF(H47&lt;=0,0,H47*Schulden!F9/12)</f>
        <v/>
      </c>
      <c r="J47" s="24">
        <f>IF(H47&lt;=0,0,MIN(H47+I47,MIN(Schulden!G9,H47+I47)+MIN(MAX(0,Strategie!$C$9+SUMIFS(Sonderzahlungen!$D$8:$D$67,Sonderzahlungen!$G$8:$G$67,$B47,Sonderzahlungen!$E$8:$E$67,"Nach Strategie")-(IF(AND(Schulden!J8&lt;Schulden!J9,D47&gt;0),MAX(0,D47+E47-MIN(Schulden!G8,D47+E47)),0)+IF(AND(Schulden!J9&lt;Schulden!J9,H47&gt;0),MAX(0,H47+I47-MIN(Schulden!G9,H47+I47)),0)+IF(AND(Schulden!J10&lt;Schulden!J9,L47&gt;0),MAX(0,L47+M47-MIN(Schulden!G10,L47+M47)),0)+IF(AND(Schulden!J11&lt;Schulden!J9,P47&gt;0),MAX(0,P47+Q47-MIN(Schulden!G11,P47+Q47)),0)+IF(AND(Schulden!J12&lt;Schulden!J9,T47&gt;0),MAX(0,T47+U47-MIN(Schulden!G12,T47+U47)),0)+IF(AND(Schulden!J13&lt;Schulden!J9,X47&gt;0),MAX(0,X47+Y47-MIN(Schulden!G13,X47+Y47)),0)+IF(AND(Schulden!J14&lt;Schulden!J9,AB47&gt;0),MAX(0,AB47+AC47-MIN(Schulden!G14,AB47+AC47)),0)+IF(AND(Schulden!J15&lt;Schulden!J9,AF47&gt;0),MAX(0,AF47+AG47-MIN(Schulden!G15,AF47+AG47)),0)+IF(AND(Schulden!J16&lt;Schulden!J9,AJ47&gt;0),MAX(0,AJ47+AK47-MIN(Schulden!G16,AJ47+AK47)),0)+IF(AND(Schulden!J17&lt;Schulden!J9,AN47&gt;0),MAX(0,AN47+AO47-MIN(Schulden!G17,AN47+AO47)),0)+IF(AND(Schulden!J18&lt;Schulden!J9,AR47&gt;0),MAX(0,AR47+AS47-MIN(Schulden!G18,AR47+AS47)),0)+IF(AND(Schulden!J19&lt;Schulden!J9,AV47&gt;0),MAX(0,AV47+AW47-MIN(Schulden!G19,AV47+AW47)),0)+IF(AND(Schulden!J20&lt;Schulden!J9,AZ47&gt;0),MAX(0,AZ47+BA47-MIN(Schulden!G20,AZ47+BA47)),0)+IF(AND(Schulden!J21&lt;Schulden!J9,BD47&gt;0),MAX(0,BD47+BE47-MIN(Schulden!G21,BD47+BE47)),0)+IF(AND(Schulden!J22&lt;Schulden!J9,BH47&gt;0),MAX(0,BH47+BI47-MIN(Schulden!G22,BH47+BI47)),0))),MAX(0,H47+I47-MIN(Schulden!G9,H47+I47)))+SUMIFS(Sonderzahlungen!$D$8:$D$67,Sonderzahlungen!$G$8:$G$67,$B47,Sonderzahlungen!$E$8:$E$67,"Gezielte Schuld",Sonderzahlungen!$F$8:$F$67,Schulden!B9)))</f>
        <v/>
      </c>
      <c r="K47" s="24">
        <f>MAX(0,H47+I47-J47)</f>
        <v/>
      </c>
      <c r="L47" s="24">
        <f>O46</f>
        <v/>
      </c>
      <c r="M47" s="24">
        <f>IF(L47&lt;=0,0,L47*Schulden!F10/12)</f>
        <v/>
      </c>
      <c r="N47" s="24">
        <f>IF(L47&lt;=0,0,MIN(L47+M47,MIN(Schulden!G10,L47+M47)+MIN(MAX(0,Strategie!$C$9+SUMIFS(Sonderzahlungen!$D$8:$D$67,Sonderzahlungen!$G$8:$G$67,$B47,Sonderzahlungen!$E$8:$E$67,"Nach Strategie")-(IF(AND(Schulden!J8&lt;Schulden!J10,D47&gt;0),MAX(0,D47+E47-MIN(Schulden!G8,D47+E47)),0)+IF(AND(Schulden!J9&lt;Schulden!J10,H47&gt;0),MAX(0,H47+I47-MIN(Schulden!G9,H47+I47)),0)+IF(AND(Schulden!J10&lt;Schulden!J10,L47&gt;0),MAX(0,L47+M47-MIN(Schulden!G10,L47+M47)),0)+IF(AND(Schulden!J11&lt;Schulden!J10,P47&gt;0),MAX(0,P47+Q47-MIN(Schulden!G11,P47+Q47)),0)+IF(AND(Schulden!J12&lt;Schulden!J10,T47&gt;0),MAX(0,T47+U47-MIN(Schulden!G12,T47+U47)),0)+IF(AND(Schulden!J13&lt;Schulden!J10,X47&gt;0),MAX(0,X47+Y47-MIN(Schulden!G13,X47+Y47)),0)+IF(AND(Schulden!J14&lt;Schulden!J10,AB47&gt;0),MAX(0,AB47+AC47-MIN(Schulden!G14,AB47+AC47)),0)+IF(AND(Schulden!J15&lt;Schulden!J10,AF47&gt;0),MAX(0,AF47+AG47-MIN(Schulden!G15,AF47+AG47)),0)+IF(AND(Schulden!J16&lt;Schulden!J10,AJ47&gt;0),MAX(0,AJ47+AK47-MIN(Schulden!G16,AJ47+AK47)),0)+IF(AND(Schulden!J17&lt;Schulden!J10,AN47&gt;0),MAX(0,AN47+AO47-MIN(Schulden!G17,AN47+AO47)),0)+IF(AND(Schulden!J18&lt;Schulden!J10,AR47&gt;0),MAX(0,AR47+AS47-MIN(Schulden!G18,AR47+AS47)),0)+IF(AND(Schulden!J19&lt;Schulden!J10,AV47&gt;0),MAX(0,AV47+AW47-MIN(Schulden!G19,AV47+AW47)),0)+IF(AND(Schulden!J20&lt;Schulden!J10,AZ47&gt;0),MAX(0,AZ47+BA47-MIN(Schulden!G20,AZ47+BA47)),0)+IF(AND(Schulden!J21&lt;Schulden!J10,BD47&gt;0),MAX(0,BD47+BE47-MIN(Schulden!G21,BD47+BE47)),0)+IF(AND(Schulden!J22&lt;Schulden!J10,BH47&gt;0),MAX(0,BH47+BI47-MIN(Schulden!G22,BH47+BI47)),0))),MAX(0,L47+M47-MIN(Schulden!G10,L47+M47)))+SUMIFS(Sonderzahlungen!$D$8:$D$67,Sonderzahlungen!$G$8:$G$67,$B47,Sonderzahlungen!$E$8:$E$67,"Gezielte Schuld",Sonderzahlungen!$F$8:$F$67,Schulden!B10)))</f>
        <v/>
      </c>
      <c r="O47" s="24">
        <f>MAX(0,L47+M47-N47)</f>
        <v/>
      </c>
      <c r="P47" s="24">
        <f>S46</f>
        <v/>
      </c>
      <c r="Q47" s="24">
        <f>IF(P47&lt;=0,0,P47*Schulden!F11/12)</f>
        <v/>
      </c>
      <c r="R47" s="24">
        <f>IF(P47&lt;=0,0,MIN(P47+Q47,MIN(Schulden!G11,P47+Q47)+MIN(MAX(0,Strategie!$C$9+SUMIFS(Sonderzahlungen!$D$8:$D$67,Sonderzahlungen!$G$8:$G$67,$B47,Sonderzahlungen!$E$8:$E$67,"Nach Strategie")-(IF(AND(Schulden!J8&lt;Schulden!J11,D47&gt;0),MAX(0,D47+E47-MIN(Schulden!G8,D47+E47)),0)+IF(AND(Schulden!J9&lt;Schulden!J11,H47&gt;0),MAX(0,H47+I47-MIN(Schulden!G9,H47+I47)),0)+IF(AND(Schulden!J10&lt;Schulden!J11,L47&gt;0),MAX(0,L47+M47-MIN(Schulden!G10,L47+M47)),0)+IF(AND(Schulden!J11&lt;Schulden!J11,P47&gt;0),MAX(0,P47+Q47-MIN(Schulden!G11,P47+Q47)),0)+IF(AND(Schulden!J12&lt;Schulden!J11,T47&gt;0),MAX(0,T47+U47-MIN(Schulden!G12,T47+U47)),0)+IF(AND(Schulden!J13&lt;Schulden!J11,X47&gt;0),MAX(0,X47+Y47-MIN(Schulden!G13,X47+Y47)),0)+IF(AND(Schulden!J14&lt;Schulden!J11,AB47&gt;0),MAX(0,AB47+AC47-MIN(Schulden!G14,AB47+AC47)),0)+IF(AND(Schulden!J15&lt;Schulden!J11,AF47&gt;0),MAX(0,AF47+AG47-MIN(Schulden!G15,AF47+AG47)),0)+IF(AND(Schulden!J16&lt;Schulden!J11,AJ47&gt;0),MAX(0,AJ47+AK47-MIN(Schulden!G16,AJ47+AK47)),0)+IF(AND(Schulden!J17&lt;Schulden!J11,AN47&gt;0),MAX(0,AN47+AO47-MIN(Schulden!G17,AN47+AO47)),0)+IF(AND(Schulden!J18&lt;Schulden!J11,AR47&gt;0),MAX(0,AR47+AS47-MIN(Schulden!G18,AR47+AS47)),0)+IF(AND(Schulden!J19&lt;Schulden!J11,AV47&gt;0),MAX(0,AV47+AW47-MIN(Schulden!G19,AV47+AW47)),0)+IF(AND(Schulden!J20&lt;Schulden!J11,AZ47&gt;0),MAX(0,AZ47+BA47-MIN(Schulden!G20,AZ47+BA47)),0)+IF(AND(Schulden!J21&lt;Schulden!J11,BD47&gt;0),MAX(0,BD47+BE47-MIN(Schulden!G21,BD47+BE47)),0)+IF(AND(Schulden!J22&lt;Schulden!J11,BH47&gt;0),MAX(0,BH47+BI47-MIN(Schulden!G22,BH47+BI47)),0))),MAX(0,P47+Q47-MIN(Schulden!G11,P47+Q47)))+SUMIFS(Sonderzahlungen!$D$8:$D$67,Sonderzahlungen!$G$8:$G$67,$B47,Sonderzahlungen!$E$8:$E$67,"Gezielte Schuld",Sonderzahlungen!$F$8:$F$67,Schulden!B11)))</f>
        <v/>
      </c>
      <c r="S47" s="24">
        <f>MAX(0,P47+Q47-R47)</f>
        <v/>
      </c>
      <c r="T47" s="24">
        <f>W46</f>
        <v/>
      </c>
      <c r="U47" s="24">
        <f>IF(T47&lt;=0,0,T47*Schulden!F12/12)</f>
        <v/>
      </c>
      <c r="V47" s="24">
        <f>IF(T47&lt;=0,0,MIN(T47+U47,MIN(Schulden!G12,T47+U47)+MIN(MAX(0,Strategie!$C$9+SUMIFS(Sonderzahlungen!$D$8:$D$67,Sonderzahlungen!$G$8:$G$67,$B47,Sonderzahlungen!$E$8:$E$67,"Nach Strategie")-(IF(AND(Schulden!J8&lt;Schulden!J12,D47&gt;0),MAX(0,D47+E47-MIN(Schulden!G8,D47+E47)),0)+IF(AND(Schulden!J9&lt;Schulden!J12,H47&gt;0),MAX(0,H47+I47-MIN(Schulden!G9,H47+I47)),0)+IF(AND(Schulden!J10&lt;Schulden!J12,L47&gt;0),MAX(0,L47+M47-MIN(Schulden!G10,L47+M47)),0)+IF(AND(Schulden!J11&lt;Schulden!J12,P47&gt;0),MAX(0,P47+Q47-MIN(Schulden!G11,P47+Q47)),0)+IF(AND(Schulden!J12&lt;Schulden!J12,T47&gt;0),MAX(0,T47+U47-MIN(Schulden!G12,T47+U47)),0)+IF(AND(Schulden!J13&lt;Schulden!J12,X47&gt;0),MAX(0,X47+Y47-MIN(Schulden!G13,X47+Y47)),0)+IF(AND(Schulden!J14&lt;Schulden!J12,AB47&gt;0),MAX(0,AB47+AC47-MIN(Schulden!G14,AB47+AC47)),0)+IF(AND(Schulden!J15&lt;Schulden!J12,AF47&gt;0),MAX(0,AF47+AG47-MIN(Schulden!G15,AF47+AG47)),0)+IF(AND(Schulden!J16&lt;Schulden!J12,AJ47&gt;0),MAX(0,AJ47+AK47-MIN(Schulden!G16,AJ47+AK47)),0)+IF(AND(Schulden!J17&lt;Schulden!J12,AN47&gt;0),MAX(0,AN47+AO47-MIN(Schulden!G17,AN47+AO47)),0)+IF(AND(Schulden!J18&lt;Schulden!J12,AR47&gt;0),MAX(0,AR47+AS47-MIN(Schulden!G18,AR47+AS47)),0)+IF(AND(Schulden!J19&lt;Schulden!J12,AV47&gt;0),MAX(0,AV47+AW47-MIN(Schulden!G19,AV47+AW47)),0)+IF(AND(Schulden!J20&lt;Schulden!J12,AZ47&gt;0),MAX(0,AZ47+BA47-MIN(Schulden!G20,AZ47+BA47)),0)+IF(AND(Schulden!J21&lt;Schulden!J12,BD47&gt;0),MAX(0,BD47+BE47-MIN(Schulden!G21,BD47+BE47)),0)+IF(AND(Schulden!J22&lt;Schulden!J12,BH47&gt;0),MAX(0,BH47+BI47-MIN(Schulden!G22,BH47+BI47)),0))),MAX(0,T47+U47-MIN(Schulden!G12,T47+U47)))+SUMIFS(Sonderzahlungen!$D$8:$D$67,Sonderzahlungen!$G$8:$G$67,$B47,Sonderzahlungen!$E$8:$E$67,"Gezielte Schuld",Sonderzahlungen!$F$8:$F$67,Schulden!B12)))</f>
        <v/>
      </c>
      <c r="W47" s="24">
        <f>MAX(0,T47+U47-V47)</f>
        <v/>
      </c>
      <c r="X47" s="24">
        <f>AA46</f>
        <v/>
      </c>
      <c r="Y47" s="24">
        <f>IF(X47&lt;=0,0,X47*Schulden!F13/12)</f>
        <v/>
      </c>
      <c r="Z47" s="24">
        <f>IF(X47&lt;=0,0,MIN(X47+Y47,MIN(Schulden!G13,X47+Y47)+MIN(MAX(0,Strategie!$C$9+SUMIFS(Sonderzahlungen!$D$8:$D$67,Sonderzahlungen!$G$8:$G$67,$B47,Sonderzahlungen!$E$8:$E$67,"Nach Strategie")-(IF(AND(Schulden!J8&lt;Schulden!J13,D47&gt;0),MAX(0,D47+E47-MIN(Schulden!G8,D47+E47)),0)+IF(AND(Schulden!J9&lt;Schulden!J13,H47&gt;0),MAX(0,H47+I47-MIN(Schulden!G9,H47+I47)),0)+IF(AND(Schulden!J10&lt;Schulden!J13,L47&gt;0),MAX(0,L47+M47-MIN(Schulden!G10,L47+M47)),0)+IF(AND(Schulden!J11&lt;Schulden!J13,P47&gt;0),MAX(0,P47+Q47-MIN(Schulden!G11,P47+Q47)),0)+IF(AND(Schulden!J12&lt;Schulden!J13,T47&gt;0),MAX(0,T47+U47-MIN(Schulden!G12,T47+U47)),0)+IF(AND(Schulden!J13&lt;Schulden!J13,X47&gt;0),MAX(0,X47+Y47-MIN(Schulden!G13,X47+Y47)),0)+IF(AND(Schulden!J14&lt;Schulden!J13,AB47&gt;0),MAX(0,AB47+AC47-MIN(Schulden!G14,AB47+AC47)),0)+IF(AND(Schulden!J15&lt;Schulden!J13,AF47&gt;0),MAX(0,AF47+AG47-MIN(Schulden!G15,AF47+AG47)),0)+IF(AND(Schulden!J16&lt;Schulden!J13,AJ47&gt;0),MAX(0,AJ47+AK47-MIN(Schulden!G16,AJ47+AK47)),0)+IF(AND(Schulden!J17&lt;Schulden!J13,AN47&gt;0),MAX(0,AN47+AO47-MIN(Schulden!G17,AN47+AO47)),0)+IF(AND(Schulden!J18&lt;Schulden!J13,AR47&gt;0),MAX(0,AR47+AS47-MIN(Schulden!G18,AR47+AS47)),0)+IF(AND(Schulden!J19&lt;Schulden!J13,AV47&gt;0),MAX(0,AV47+AW47-MIN(Schulden!G19,AV47+AW47)),0)+IF(AND(Schulden!J20&lt;Schulden!J13,AZ47&gt;0),MAX(0,AZ47+BA47-MIN(Schulden!G20,AZ47+BA47)),0)+IF(AND(Schulden!J21&lt;Schulden!J13,BD47&gt;0),MAX(0,BD47+BE47-MIN(Schulden!G21,BD47+BE47)),0)+IF(AND(Schulden!J22&lt;Schulden!J13,BH47&gt;0),MAX(0,BH47+BI47-MIN(Schulden!G22,BH47+BI47)),0))),MAX(0,X47+Y47-MIN(Schulden!G13,X47+Y47)))+SUMIFS(Sonderzahlungen!$D$8:$D$67,Sonderzahlungen!$G$8:$G$67,$B47,Sonderzahlungen!$E$8:$E$67,"Gezielte Schuld",Sonderzahlungen!$F$8:$F$67,Schulden!B13)))</f>
        <v/>
      </c>
      <c r="AA47" s="24">
        <f>MAX(0,X47+Y47-Z47)</f>
        <v/>
      </c>
      <c r="AB47" s="24">
        <f>AE46</f>
        <v/>
      </c>
      <c r="AC47" s="24">
        <f>IF(AB47&lt;=0,0,AB47*Schulden!F14/12)</f>
        <v/>
      </c>
      <c r="AD47" s="24">
        <f>IF(AB47&lt;=0,0,MIN(AB47+AC47,MIN(Schulden!G14,AB47+AC47)+MIN(MAX(0,Strategie!$C$9+SUMIFS(Sonderzahlungen!$D$8:$D$67,Sonderzahlungen!$G$8:$G$67,$B47,Sonderzahlungen!$E$8:$E$67,"Nach Strategie")-(IF(AND(Schulden!J8&lt;Schulden!J14,D47&gt;0),MAX(0,D47+E47-MIN(Schulden!G8,D47+E47)),0)+IF(AND(Schulden!J9&lt;Schulden!J14,H47&gt;0),MAX(0,H47+I47-MIN(Schulden!G9,H47+I47)),0)+IF(AND(Schulden!J10&lt;Schulden!J14,L47&gt;0),MAX(0,L47+M47-MIN(Schulden!G10,L47+M47)),0)+IF(AND(Schulden!J11&lt;Schulden!J14,P47&gt;0),MAX(0,P47+Q47-MIN(Schulden!G11,P47+Q47)),0)+IF(AND(Schulden!J12&lt;Schulden!J14,T47&gt;0),MAX(0,T47+U47-MIN(Schulden!G12,T47+U47)),0)+IF(AND(Schulden!J13&lt;Schulden!J14,X47&gt;0),MAX(0,X47+Y47-MIN(Schulden!G13,X47+Y47)),0)+IF(AND(Schulden!J14&lt;Schulden!J14,AB47&gt;0),MAX(0,AB47+AC47-MIN(Schulden!G14,AB47+AC47)),0)+IF(AND(Schulden!J15&lt;Schulden!J14,AF47&gt;0),MAX(0,AF47+AG47-MIN(Schulden!G15,AF47+AG47)),0)+IF(AND(Schulden!J16&lt;Schulden!J14,AJ47&gt;0),MAX(0,AJ47+AK47-MIN(Schulden!G16,AJ47+AK47)),0)+IF(AND(Schulden!J17&lt;Schulden!J14,AN47&gt;0),MAX(0,AN47+AO47-MIN(Schulden!G17,AN47+AO47)),0)+IF(AND(Schulden!J18&lt;Schulden!J14,AR47&gt;0),MAX(0,AR47+AS47-MIN(Schulden!G18,AR47+AS47)),0)+IF(AND(Schulden!J19&lt;Schulden!J14,AV47&gt;0),MAX(0,AV47+AW47-MIN(Schulden!G19,AV47+AW47)),0)+IF(AND(Schulden!J20&lt;Schulden!J14,AZ47&gt;0),MAX(0,AZ47+BA47-MIN(Schulden!G20,AZ47+BA47)),0)+IF(AND(Schulden!J21&lt;Schulden!J14,BD47&gt;0),MAX(0,BD47+BE47-MIN(Schulden!G21,BD47+BE47)),0)+IF(AND(Schulden!J22&lt;Schulden!J14,BH47&gt;0),MAX(0,BH47+BI47-MIN(Schulden!G22,BH47+BI47)),0))),MAX(0,AB47+AC47-MIN(Schulden!G14,AB47+AC47)))+SUMIFS(Sonderzahlungen!$D$8:$D$67,Sonderzahlungen!$G$8:$G$67,$B47,Sonderzahlungen!$E$8:$E$67,"Gezielte Schuld",Sonderzahlungen!$F$8:$F$67,Schulden!B14)))</f>
        <v/>
      </c>
      <c r="AE47" s="24">
        <f>MAX(0,AB47+AC47-AD47)</f>
        <v/>
      </c>
      <c r="AF47" s="24">
        <f>AI46</f>
        <v/>
      </c>
      <c r="AG47" s="24">
        <f>IF(AF47&lt;=0,0,AF47*Schulden!F15/12)</f>
        <v/>
      </c>
      <c r="AH47" s="24">
        <f>IF(AF47&lt;=0,0,MIN(AF47+AG47,MIN(Schulden!G15,AF47+AG47)+MIN(MAX(0,Strategie!$C$9+SUMIFS(Sonderzahlungen!$D$8:$D$67,Sonderzahlungen!$G$8:$G$67,$B47,Sonderzahlungen!$E$8:$E$67,"Nach Strategie")-(IF(AND(Schulden!J8&lt;Schulden!J15,D47&gt;0),MAX(0,D47+E47-MIN(Schulden!G8,D47+E47)),0)+IF(AND(Schulden!J9&lt;Schulden!J15,H47&gt;0),MAX(0,H47+I47-MIN(Schulden!G9,H47+I47)),0)+IF(AND(Schulden!J10&lt;Schulden!J15,L47&gt;0),MAX(0,L47+M47-MIN(Schulden!G10,L47+M47)),0)+IF(AND(Schulden!J11&lt;Schulden!J15,P47&gt;0),MAX(0,P47+Q47-MIN(Schulden!G11,P47+Q47)),0)+IF(AND(Schulden!J12&lt;Schulden!J15,T47&gt;0),MAX(0,T47+U47-MIN(Schulden!G12,T47+U47)),0)+IF(AND(Schulden!J13&lt;Schulden!J15,X47&gt;0),MAX(0,X47+Y47-MIN(Schulden!G13,X47+Y47)),0)+IF(AND(Schulden!J14&lt;Schulden!J15,AB47&gt;0),MAX(0,AB47+AC47-MIN(Schulden!G14,AB47+AC47)),0)+IF(AND(Schulden!J15&lt;Schulden!J15,AF47&gt;0),MAX(0,AF47+AG47-MIN(Schulden!G15,AF47+AG47)),0)+IF(AND(Schulden!J16&lt;Schulden!J15,AJ47&gt;0),MAX(0,AJ47+AK47-MIN(Schulden!G16,AJ47+AK47)),0)+IF(AND(Schulden!J17&lt;Schulden!J15,AN47&gt;0),MAX(0,AN47+AO47-MIN(Schulden!G17,AN47+AO47)),0)+IF(AND(Schulden!J18&lt;Schulden!J15,AR47&gt;0),MAX(0,AR47+AS47-MIN(Schulden!G18,AR47+AS47)),0)+IF(AND(Schulden!J19&lt;Schulden!J15,AV47&gt;0),MAX(0,AV47+AW47-MIN(Schulden!G19,AV47+AW47)),0)+IF(AND(Schulden!J20&lt;Schulden!J15,AZ47&gt;0),MAX(0,AZ47+BA47-MIN(Schulden!G20,AZ47+BA47)),0)+IF(AND(Schulden!J21&lt;Schulden!J15,BD47&gt;0),MAX(0,BD47+BE47-MIN(Schulden!G21,BD47+BE47)),0)+IF(AND(Schulden!J22&lt;Schulden!J15,BH47&gt;0),MAX(0,BH47+BI47-MIN(Schulden!G22,BH47+BI47)),0))),MAX(0,AF47+AG47-MIN(Schulden!G15,AF47+AG47)))+SUMIFS(Sonderzahlungen!$D$8:$D$67,Sonderzahlungen!$G$8:$G$67,$B47,Sonderzahlungen!$E$8:$E$67,"Gezielte Schuld",Sonderzahlungen!$F$8:$F$67,Schulden!B15)))</f>
        <v/>
      </c>
      <c r="AI47" s="24">
        <f>MAX(0,AF47+AG47-AH47)</f>
        <v/>
      </c>
      <c r="AJ47" s="24">
        <f>AM46</f>
        <v/>
      </c>
      <c r="AK47" s="24">
        <f>IF(AJ47&lt;=0,0,AJ47*Schulden!F16/12)</f>
        <v/>
      </c>
      <c r="AL47" s="24">
        <f>IF(AJ47&lt;=0,0,MIN(AJ47+AK47,MIN(Schulden!G16,AJ47+AK47)+MIN(MAX(0,Strategie!$C$9+SUMIFS(Sonderzahlungen!$D$8:$D$67,Sonderzahlungen!$G$8:$G$67,$B47,Sonderzahlungen!$E$8:$E$67,"Nach Strategie")-(IF(AND(Schulden!J8&lt;Schulden!J16,D47&gt;0),MAX(0,D47+E47-MIN(Schulden!G8,D47+E47)),0)+IF(AND(Schulden!J9&lt;Schulden!J16,H47&gt;0),MAX(0,H47+I47-MIN(Schulden!G9,H47+I47)),0)+IF(AND(Schulden!J10&lt;Schulden!J16,L47&gt;0),MAX(0,L47+M47-MIN(Schulden!G10,L47+M47)),0)+IF(AND(Schulden!J11&lt;Schulden!J16,P47&gt;0),MAX(0,P47+Q47-MIN(Schulden!G11,P47+Q47)),0)+IF(AND(Schulden!J12&lt;Schulden!J16,T47&gt;0),MAX(0,T47+U47-MIN(Schulden!G12,T47+U47)),0)+IF(AND(Schulden!J13&lt;Schulden!J16,X47&gt;0),MAX(0,X47+Y47-MIN(Schulden!G13,X47+Y47)),0)+IF(AND(Schulden!J14&lt;Schulden!J16,AB47&gt;0),MAX(0,AB47+AC47-MIN(Schulden!G14,AB47+AC47)),0)+IF(AND(Schulden!J15&lt;Schulden!J16,AF47&gt;0),MAX(0,AF47+AG47-MIN(Schulden!G15,AF47+AG47)),0)+IF(AND(Schulden!J16&lt;Schulden!J16,AJ47&gt;0),MAX(0,AJ47+AK47-MIN(Schulden!G16,AJ47+AK47)),0)+IF(AND(Schulden!J17&lt;Schulden!J16,AN47&gt;0),MAX(0,AN47+AO47-MIN(Schulden!G17,AN47+AO47)),0)+IF(AND(Schulden!J18&lt;Schulden!J16,AR47&gt;0),MAX(0,AR47+AS47-MIN(Schulden!G18,AR47+AS47)),0)+IF(AND(Schulden!J19&lt;Schulden!J16,AV47&gt;0),MAX(0,AV47+AW47-MIN(Schulden!G19,AV47+AW47)),0)+IF(AND(Schulden!J20&lt;Schulden!J16,AZ47&gt;0),MAX(0,AZ47+BA47-MIN(Schulden!G20,AZ47+BA47)),0)+IF(AND(Schulden!J21&lt;Schulden!J16,BD47&gt;0),MAX(0,BD47+BE47-MIN(Schulden!G21,BD47+BE47)),0)+IF(AND(Schulden!J22&lt;Schulden!J16,BH47&gt;0),MAX(0,BH47+BI47-MIN(Schulden!G22,BH47+BI47)),0))),MAX(0,AJ47+AK47-MIN(Schulden!G16,AJ47+AK47)))+SUMIFS(Sonderzahlungen!$D$8:$D$67,Sonderzahlungen!$G$8:$G$67,$B47,Sonderzahlungen!$E$8:$E$67,"Gezielte Schuld",Sonderzahlungen!$F$8:$F$67,Schulden!B16)))</f>
        <v/>
      </c>
      <c r="AM47" s="24">
        <f>MAX(0,AJ47+AK47-AL47)</f>
        <v/>
      </c>
      <c r="AN47" s="24">
        <f>AQ46</f>
        <v/>
      </c>
      <c r="AO47" s="24">
        <f>IF(AN47&lt;=0,0,AN47*Schulden!F17/12)</f>
        <v/>
      </c>
      <c r="AP47" s="24">
        <f>IF(AN47&lt;=0,0,MIN(AN47+AO47,MIN(Schulden!G17,AN47+AO47)+MIN(MAX(0,Strategie!$C$9+SUMIFS(Sonderzahlungen!$D$8:$D$67,Sonderzahlungen!$G$8:$G$67,$B47,Sonderzahlungen!$E$8:$E$67,"Nach Strategie")-(IF(AND(Schulden!J8&lt;Schulden!J17,D47&gt;0),MAX(0,D47+E47-MIN(Schulden!G8,D47+E47)),0)+IF(AND(Schulden!J9&lt;Schulden!J17,H47&gt;0),MAX(0,H47+I47-MIN(Schulden!G9,H47+I47)),0)+IF(AND(Schulden!J10&lt;Schulden!J17,L47&gt;0),MAX(0,L47+M47-MIN(Schulden!G10,L47+M47)),0)+IF(AND(Schulden!J11&lt;Schulden!J17,P47&gt;0),MAX(0,P47+Q47-MIN(Schulden!G11,P47+Q47)),0)+IF(AND(Schulden!J12&lt;Schulden!J17,T47&gt;0),MAX(0,T47+U47-MIN(Schulden!G12,T47+U47)),0)+IF(AND(Schulden!J13&lt;Schulden!J17,X47&gt;0),MAX(0,X47+Y47-MIN(Schulden!G13,X47+Y47)),0)+IF(AND(Schulden!J14&lt;Schulden!J17,AB47&gt;0),MAX(0,AB47+AC47-MIN(Schulden!G14,AB47+AC47)),0)+IF(AND(Schulden!J15&lt;Schulden!J17,AF47&gt;0),MAX(0,AF47+AG47-MIN(Schulden!G15,AF47+AG47)),0)+IF(AND(Schulden!J16&lt;Schulden!J17,AJ47&gt;0),MAX(0,AJ47+AK47-MIN(Schulden!G16,AJ47+AK47)),0)+IF(AND(Schulden!J17&lt;Schulden!J17,AN47&gt;0),MAX(0,AN47+AO47-MIN(Schulden!G17,AN47+AO47)),0)+IF(AND(Schulden!J18&lt;Schulden!J17,AR47&gt;0),MAX(0,AR47+AS47-MIN(Schulden!G18,AR47+AS47)),0)+IF(AND(Schulden!J19&lt;Schulden!J17,AV47&gt;0),MAX(0,AV47+AW47-MIN(Schulden!G19,AV47+AW47)),0)+IF(AND(Schulden!J20&lt;Schulden!J17,AZ47&gt;0),MAX(0,AZ47+BA47-MIN(Schulden!G20,AZ47+BA47)),0)+IF(AND(Schulden!J21&lt;Schulden!J17,BD47&gt;0),MAX(0,BD47+BE47-MIN(Schulden!G21,BD47+BE47)),0)+IF(AND(Schulden!J22&lt;Schulden!J17,BH47&gt;0),MAX(0,BH47+BI47-MIN(Schulden!G22,BH47+BI47)),0))),MAX(0,AN47+AO47-MIN(Schulden!G17,AN47+AO47)))+SUMIFS(Sonderzahlungen!$D$8:$D$67,Sonderzahlungen!$G$8:$G$67,$B47,Sonderzahlungen!$E$8:$E$67,"Gezielte Schuld",Sonderzahlungen!$F$8:$F$67,Schulden!B17)))</f>
        <v/>
      </c>
      <c r="AQ47" s="24">
        <f>MAX(0,AN47+AO47-AP47)</f>
        <v/>
      </c>
      <c r="AR47" s="24">
        <f>AU46</f>
        <v/>
      </c>
      <c r="AS47" s="24">
        <f>IF(AR47&lt;=0,0,AR47*Schulden!F18/12)</f>
        <v/>
      </c>
      <c r="AT47" s="24">
        <f>IF(AR47&lt;=0,0,MIN(AR47+AS47,MIN(Schulden!G18,AR47+AS47)+MIN(MAX(0,Strategie!$C$9+SUMIFS(Sonderzahlungen!$D$8:$D$67,Sonderzahlungen!$G$8:$G$67,$B47,Sonderzahlungen!$E$8:$E$67,"Nach Strategie")-(IF(AND(Schulden!J8&lt;Schulden!J18,D47&gt;0),MAX(0,D47+E47-MIN(Schulden!G8,D47+E47)),0)+IF(AND(Schulden!J9&lt;Schulden!J18,H47&gt;0),MAX(0,H47+I47-MIN(Schulden!G9,H47+I47)),0)+IF(AND(Schulden!J10&lt;Schulden!J18,L47&gt;0),MAX(0,L47+M47-MIN(Schulden!G10,L47+M47)),0)+IF(AND(Schulden!J11&lt;Schulden!J18,P47&gt;0),MAX(0,P47+Q47-MIN(Schulden!G11,P47+Q47)),0)+IF(AND(Schulden!J12&lt;Schulden!J18,T47&gt;0),MAX(0,T47+U47-MIN(Schulden!G12,T47+U47)),0)+IF(AND(Schulden!J13&lt;Schulden!J18,X47&gt;0),MAX(0,X47+Y47-MIN(Schulden!G13,X47+Y47)),0)+IF(AND(Schulden!J14&lt;Schulden!J18,AB47&gt;0),MAX(0,AB47+AC47-MIN(Schulden!G14,AB47+AC47)),0)+IF(AND(Schulden!J15&lt;Schulden!J18,AF47&gt;0),MAX(0,AF47+AG47-MIN(Schulden!G15,AF47+AG47)),0)+IF(AND(Schulden!J16&lt;Schulden!J18,AJ47&gt;0),MAX(0,AJ47+AK47-MIN(Schulden!G16,AJ47+AK47)),0)+IF(AND(Schulden!J17&lt;Schulden!J18,AN47&gt;0),MAX(0,AN47+AO47-MIN(Schulden!G17,AN47+AO47)),0)+IF(AND(Schulden!J18&lt;Schulden!J18,AR47&gt;0),MAX(0,AR47+AS47-MIN(Schulden!G18,AR47+AS47)),0)+IF(AND(Schulden!J19&lt;Schulden!J18,AV47&gt;0),MAX(0,AV47+AW47-MIN(Schulden!G19,AV47+AW47)),0)+IF(AND(Schulden!J20&lt;Schulden!J18,AZ47&gt;0),MAX(0,AZ47+BA47-MIN(Schulden!G20,AZ47+BA47)),0)+IF(AND(Schulden!J21&lt;Schulden!J18,BD47&gt;0),MAX(0,BD47+BE47-MIN(Schulden!G21,BD47+BE47)),0)+IF(AND(Schulden!J22&lt;Schulden!J18,BH47&gt;0),MAX(0,BH47+BI47-MIN(Schulden!G22,BH47+BI47)),0))),MAX(0,AR47+AS47-MIN(Schulden!G18,AR47+AS47)))+SUMIFS(Sonderzahlungen!$D$8:$D$67,Sonderzahlungen!$G$8:$G$67,$B47,Sonderzahlungen!$E$8:$E$67,"Gezielte Schuld",Sonderzahlungen!$F$8:$F$67,Schulden!B18)))</f>
        <v/>
      </c>
      <c r="AU47" s="24">
        <f>MAX(0,AR47+AS47-AT47)</f>
        <v/>
      </c>
      <c r="AV47" s="24">
        <f>AY46</f>
        <v/>
      </c>
      <c r="AW47" s="24">
        <f>IF(AV47&lt;=0,0,AV47*Schulden!F19/12)</f>
        <v/>
      </c>
      <c r="AX47" s="24">
        <f>IF(AV47&lt;=0,0,MIN(AV47+AW47,MIN(Schulden!G19,AV47+AW47)+MIN(MAX(0,Strategie!$C$9+SUMIFS(Sonderzahlungen!$D$8:$D$67,Sonderzahlungen!$G$8:$G$67,$B47,Sonderzahlungen!$E$8:$E$67,"Nach Strategie")-(IF(AND(Schulden!J8&lt;Schulden!J19,D47&gt;0),MAX(0,D47+E47-MIN(Schulden!G8,D47+E47)),0)+IF(AND(Schulden!J9&lt;Schulden!J19,H47&gt;0),MAX(0,H47+I47-MIN(Schulden!G9,H47+I47)),0)+IF(AND(Schulden!J10&lt;Schulden!J19,L47&gt;0),MAX(0,L47+M47-MIN(Schulden!G10,L47+M47)),0)+IF(AND(Schulden!J11&lt;Schulden!J19,P47&gt;0),MAX(0,P47+Q47-MIN(Schulden!G11,P47+Q47)),0)+IF(AND(Schulden!J12&lt;Schulden!J19,T47&gt;0),MAX(0,T47+U47-MIN(Schulden!G12,T47+U47)),0)+IF(AND(Schulden!J13&lt;Schulden!J19,X47&gt;0),MAX(0,X47+Y47-MIN(Schulden!G13,X47+Y47)),0)+IF(AND(Schulden!J14&lt;Schulden!J19,AB47&gt;0),MAX(0,AB47+AC47-MIN(Schulden!G14,AB47+AC47)),0)+IF(AND(Schulden!J15&lt;Schulden!J19,AF47&gt;0),MAX(0,AF47+AG47-MIN(Schulden!G15,AF47+AG47)),0)+IF(AND(Schulden!J16&lt;Schulden!J19,AJ47&gt;0),MAX(0,AJ47+AK47-MIN(Schulden!G16,AJ47+AK47)),0)+IF(AND(Schulden!J17&lt;Schulden!J19,AN47&gt;0),MAX(0,AN47+AO47-MIN(Schulden!G17,AN47+AO47)),0)+IF(AND(Schulden!J18&lt;Schulden!J19,AR47&gt;0),MAX(0,AR47+AS47-MIN(Schulden!G18,AR47+AS47)),0)+IF(AND(Schulden!J19&lt;Schulden!J19,AV47&gt;0),MAX(0,AV47+AW47-MIN(Schulden!G19,AV47+AW47)),0)+IF(AND(Schulden!J20&lt;Schulden!J19,AZ47&gt;0),MAX(0,AZ47+BA47-MIN(Schulden!G20,AZ47+BA47)),0)+IF(AND(Schulden!J21&lt;Schulden!J19,BD47&gt;0),MAX(0,BD47+BE47-MIN(Schulden!G21,BD47+BE47)),0)+IF(AND(Schulden!J22&lt;Schulden!J19,BH47&gt;0),MAX(0,BH47+BI47-MIN(Schulden!G22,BH47+BI47)),0))),MAX(0,AV47+AW47-MIN(Schulden!G19,AV47+AW47)))+SUMIFS(Sonderzahlungen!$D$8:$D$67,Sonderzahlungen!$G$8:$G$67,$B47,Sonderzahlungen!$E$8:$E$67,"Gezielte Schuld",Sonderzahlungen!$F$8:$F$67,Schulden!B19)))</f>
        <v/>
      </c>
      <c r="AY47" s="24">
        <f>MAX(0,AV47+AW47-AX47)</f>
        <v/>
      </c>
      <c r="AZ47" s="24">
        <f>BC46</f>
        <v/>
      </c>
      <c r="BA47" s="24">
        <f>IF(AZ47&lt;=0,0,AZ47*Schulden!F20/12)</f>
        <v/>
      </c>
      <c r="BB47" s="24">
        <f>IF(AZ47&lt;=0,0,MIN(AZ47+BA47,MIN(Schulden!G20,AZ47+BA47)+MIN(MAX(0,Strategie!$C$9+SUMIFS(Sonderzahlungen!$D$8:$D$67,Sonderzahlungen!$G$8:$G$67,$B47,Sonderzahlungen!$E$8:$E$67,"Nach Strategie")-(IF(AND(Schulden!J8&lt;Schulden!J20,D47&gt;0),MAX(0,D47+E47-MIN(Schulden!G8,D47+E47)),0)+IF(AND(Schulden!J9&lt;Schulden!J20,H47&gt;0),MAX(0,H47+I47-MIN(Schulden!G9,H47+I47)),0)+IF(AND(Schulden!J10&lt;Schulden!J20,L47&gt;0),MAX(0,L47+M47-MIN(Schulden!G10,L47+M47)),0)+IF(AND(Schulden!J11&lt;Schulden!J20,P47&gt;0),MAX(0,P47+Q47-MIN(Schulden!G11,P47+Q47)),0)+IF(AND(Schulden!J12&lt;Schulden!J20,T47&gt;0),MAX(0,T47+U47-MIN(Schulden!G12,T47+U47)),0)+IF(AND(Schulden!J13&lt;Schulden!J20,X47&gt;0),MAX(0,X47+Y47-MIN(Schulden!G13,X47+Y47)),0)+IF(AND(Schulden!J14&lt;Schulden!J20,AB47&gt;0),MAX(0,AB47+AC47-MIN(Schulden!G14,AB47+AC47)),0)+IF(AND(Schulden!J15&lt;Schulden!J20,AF47&gt;0),MAX(0,AF47+AG47-MIN(Schulden!G15,AF47+AG47)),0)+IF(AND(Schulden!J16&lt;Schulden!J20,AJ47&gt;0),MAX(0,AJ47+AK47-MIN(Schulden!G16,AJ47+AK47)),0)+IF(AND(Schulden!J17&lt;Schulden!J20,AN47&gt;0),MAX(0,AN47+AO47-MIN(Schulden!G17,AN47+AO47)),0)+IF(AND(Schulden!J18&lt;Schulden!J20,AR47&gt;0),MAX(0,AR47+AS47-MIN(Schulden!G18,AR47+AS47)),0)+IF(AND(Schulden!J19&lt;Schulden!J20,AV47&gt;0),MAX(0,AV47+AW47-MIN(Schulden!G19,AV47+AW47)),0)+IF(AND(Schulden!J20&lt;Schulden!J20,AZ47&gt;0),MAX(0,AZ47+BA47-MIN(Schulden!G20,AZ47+BA47)),0)+IF(AND(Schulden!J21&lt;Schulden!J20,BD47&gt;0),MAX(0,BD47+BE47-MIN(Schulden!G21,BD47+BE47)),0)+IF(AND(Schulden!J22&lt;Schulden!J20,BH47&gt;0),MAX(0,BH47+BI47-MIN(Schulden!G22,BH47+BI47)),0))),MAX(0,AZ47+BA47-MIN(Schulden!G20,AZ47+BA47)))+SUMIFS(Sonderzahlungen!$D$8:$D$67,Sonderzahlungen!$G$8:$G$67,$B47,Sonderzahlungen!$E$8:$E$67,"Gezielte Schuld",Sonderzahlungen!$F$8:$F$67,Schulden!B20)))</f>
        <v/>
      </c>
      <c r="BC47" s="24">
        <f>MAX(0,AZ47+BA47-BB47)</f>
        <v/>
      </c>
      <c r="BD47" s="24">
        <f>BG46</f>
        <v/>
      </c>
      <c r="BE47" s="24">
        <f>IF(BD47&lt;=0,0,BD47*Schulden!F21/12)</f>
        <v/>
      </c>
      <c r="BF47" s="24">
        <f>IF(BD47&lt;=0,0,MIN(BD47+BE47,MIN(Schulden!G21,BD47+BE47)+MIN(MAX(0,Strategie!$C$9+SUMIFS(Sonderzahlungen!$D$8:$D$67,Sonderzahlungen!$G$8:$G$67,$B47,Sonderzahlungen!$E$8:$E$67,"Nach Strategie")-(IF(AND(Schulden!J8&lt;Schulden!J21,D47&gt;0),MAX(0,D47+E47-MIN(Schulden!G8,D47+E47)),0)+IF(AND(Schulden!J9&lt;Schulden!J21,H47&gt;0),MAX(0,H47+I47-MIN(Schulden!G9,H47+I47)),0)+IF(AND(Schulden!J10&lt;Schulden!J21,L47&gt;0),MAX(0,L47+M47-MIN(Schulden!G10,L47+M47)),0)+IF(AND(Schulden!J11&lt;Schulden!J21,P47&gt;0),MAX(0,P47+Q47-MIN(Schulden!G11,P47+Q47)),0)+IF(AND(Schulden!J12&lt;Schulden!J21,T47&gt;0),MAX(0,T47+U47-MIN(Schulden!G12,T47+U47)),0)+IF(AND(Schulden!J13&lt;Schulden!J21,X47&gt;0),MAX(0,X47+Y47-MIN(Schulden!G13,X47+Y47)),0)+IF(AND(Schulden!J14&lt;Schulden!J21,AB47&gt;0),MAX(0,AB47+AC47-MIN(Schulden!G14,AB47+AC47)),0)+IF(AND(Schulden!J15&lt;Schulden!J21,AF47&gt;0),MAX(0,AF47+AG47-MIN(Schulden!G15,AF47+AG47)),0)+IF(AND(Schulden!J16&lt;Schulden!J21,AJ47&gt;0),MAX(0,AJ47+AK47-MIN(Schulden!G16,AJ47+AK47)),0)+IF(AND(Schulden!J17&lt;Schulden!J21,AN47&gt;0),MAX(0,AN47+AO47-MIN(Schulden!G17,AN47+AO47)),0)+IF(AND(Schulden!J18&lt;Schulden!J21,AR47&gt;0),MAX(0,AR47+AS47-MIN(Schulden!G18,AR47+AS47)),0)+IF(AND(Schulden!J19&lt;Schulden!J21,AV47&gt;0),MAX(0,AV47+AW47-MIN(Schulden!G19,AV47+AW47)),0)+IF(AND(Schulden!J20&lt;Schulden!J21,AZ47&gt;0),MAX(0,AZ47+BA47-MIN(Schulden!G20,AZ47+BA47)),0)+IF(AND(Schulden!J21&lt;Schulden!J21,BD47&gt;0),MAX(0,BD47+BE47-MIN(Schulden!G21,BD47+BE47)),0)+IF(AND(Schulden!J22&lt;Schulden!J21,BH47&gt;0),MAX(0,BH47+BI47-MIN(Schulden!G22,BH47+BI47)),0))),MAX(0,BD47+BE47-MIN(Schulden!G21,BD47+BE47)))+SUMIFS(Sonderzahlungen!$D$8:$D$67,Sonderzahlungen!$G$8:$G$67,$B47,Sonderzahlungen!$E$8:$E$67,"Gezielte Schuld",Sonderzahlungen!$F$8:$F$67,Schulden!B21)))</f>
        <v/>
      </c>
      <c r="BG47" s="24">
        <f>MAX(0,BD47+BE47-BF47)</f>
        <v/>
      </c>
      <c r="BH47" s="24">
        <f>BK46</f>
        <v/>
      </c>
      <c r="BI47" s="24">
        <f>IF(BH47&lt;=0,0,BH47*Schulden!F22/12)</f>
        <v/>
      </c>
      <c r="BJ47" s="24">
        <f>IF(BH47&lt;=0,0,MIN(BH47+BI47,MIN(Schulden!G22,BH47+BI47)+MIN(MAX(0,Strategie!$C$9+SUMIFS(Sonderzahlungen!$D$8:$D$67,Sonderzahlungen!$G$8:$G$67,$B47,Sonderzahlungen!$E$8:$E$67,"Nach Strategie")-(IF(AND(Schulden!J8&lt;Schulden!J22,D47&gt;0),MAX(0,D47+E47-MIN(Schulden!G8,D47+E47)),0)+IF(AND(Schulden!J9&lt;Schulden!J22,H47&gt;0),MAX(0,H47+I47-MIN(Schulden!G9,H47+I47)),0)+IF(AND(Schulden!J10&lt;Schulden!J22,L47&gt;0),MAX(0,L47+M47-MIN(Schulden!G10,L47+M47)),0)+IF(AND(Schulden!J11&lt;Schulden!J22,P47&gt;0),MAX(0,P47+Q47-MIN(Schulden!G11,P47+Q47)),0)+IF(AND(Schulden!J12&lt;Schulden!J22,T47&gt;0),MAX(0,T47+U47-MIN(Schulden!G12,T47+U47)),0)+IF(AND(Schulden!J13&lt;Schulden!J22,X47&gt;0),MAX(0,X47+Y47-MIN(Schulden!G13,X47+Y47)),0)+IF(AND(Schulden!J14&lt;Schulden!J22,AB47&gt;0),MAX(0,AB47+AC47-MIN(Schulden!G14,AB47+AC47)),0)+IF(AND(Schulden!J15&lt;Schulden!J22,AF47&gt;0),MAX(0,AF47+AG47-MIN(Schulden!G15,AF47+AG47)),0)+IF(AND(Schulden!J16&lt;Schulden!J22,AJ47&gt;0),MAX(0,AJ47+AK47-MIN(Schulden!G16,AJ47+AK47)),0)+IF(AND(Schulden!J17&lt;Schulden!J22,AN47&gt;0),MAX(0,AN47+AO47-MIN(Schulden!G17,AN47+AO47)),0)+IF(AND(Schulden!J18&lt;Schulden!J22,AR47&gt;0),MAX(0,AR47+AS47-MIN(Schulden!G18,AR47+AS47)),0)+IF(AND(Schulden!J19&lt;Schulden!J22,AV47&gt;0),MAX(0,AV47+AW47-MIN(Schulden!G19,AV47+AW47)),0)+IF(AND(Schulden!J20&lt;Schulden!J22,AZ47&gt;0),MAX(0,AZ47+BA47-MIN(Schulden!G20,AZ47+BA47)),0)+IF(AND(Schulden!J21&lt;Schulden!J22,BD47&gt;0),MAX(0,BD47+BE47-MIN(Schulden!G21,BD47+BE47)),0)+IF(AND(Schulden!J22&lt;Schulden!J22,BH47&gt;0),MAX(0,BH47+BI47-MIN(Schulden!G22,BH47+BI47)),0))),MAX(0,BH47+BI47-MIN(Schulden!G22,BH47+BI47)))+SUMIFS(Sonderzahlungen!$D$8:$D$67,Sonderzahlungen!$G$8:$G$67,$B47,Sonderzahlungen!$E$8:$E$67,"Gezielte Schuld",Sonderzahlungen!$F$8:$F$67,Schulden!B22)))</f>
        <v/>
      </c>
      <c r="BK47" s="24">
        <f>MAX(0,BH47+BI47-BJ47)</f>
        <v/>
      </c>
    </row>
    <row r="48">
      <c r="B48" s="23">
        <f>EDATE(B47,1)</f>
        <v/>
      </c>
      <c r="C48" s="24">
        <f>SUMIFS(Sonderzahlungen!$D$8:$D$67,Sonderzahlungen!$G$8:$G$67,B48)</f>
        <v/>
      </c>
      <c r="D48" s="24">
        <f>G47</f>
        <v/>
      </c>
      <c r="E48" s="24">
        <f>IF(D48&lt;=0,0,D48*Schulden!F8/12)</f>
        <v/>
      </c>
      <c r="F48" s="24">
        <f>IF(D48&lt;=0,0,MIN(D48+E48,MIN(Schulden!G8,D48+E48)+MIN(MAX(0,Strategie!$C$9+SUMIFS(Sonderzahlungen!$D$8:$D$67,Sonderzahlungen!$G$8:$G$67,$B48,Sonderzahlungen!$E$8:$E$67,"Nach Strategie")-(IF(AND(Schulden!J8&lt;Schulden!J8,D48&gt;0),MAX(0,D48+E48-MIN(Schulden!G8,D48+E48)),0)+IF(AND(Schulden!J9&lt;Schulden!J8,H48&gt;0),MAX(0,H48+I48-MIN(Schulden!G9,H48+I48)),0)+IF(AND(Schulden!J10&lt;Schulden!J8,L48&gt;0),MAX(0,L48+M48-MIN(Schulden!G10,L48+M48)),0)+IF(AND(Schulden!J11&lt;Schulden!J8,P48&gt;0),MAX(0,P48+Q48-MIN(Schulden!G11,P48+Q48)),0)+IF(AND(Schulden!J12&lt;Schulden!J8,T48&gt;0),MAX(0,T48+U48-MIN(Schulden!G12,T48+U48)),0)+IF(AND(Schulden!J13&lt;Schulden!J8,X48&gt;0),MAX(0,X48+Y48-MIN(Schulden!G13,X48+Y48)),0)+IF(AND(Schulden!J14&lt;Schulden!J8,AB48&gt;0),MAX(0,AB48+AC48-MIN(Schulden!G14,AB48+AC48)),0)+IF(AND(Schulden!J15&lt;Schulden!J8,AF48&gt;0),MAX(0,AF48+AG48-MIN(Schulden!G15,AF48+AG48)),0)+IF(AND(Schulden!J16&lt;Schulden!J8,AJ48&gt;0),MAX(0,AJ48+AK48-MIN(Schulden!G16,AJ48+AK48)),0)+IF(AND(Schulden!J17&lt;Schulden!J8,AN48&gt;0),MAX(0,AN48+AO48-MIN(Schulden!G17,AN48+AO48)),0)+IF(AND(Schulden!J18&lt;Schulden!J8,AR48&gt;0),MAX(0,AR48+AS48-MIN(Schulden!G18,AR48+AS48)),0)+IF(AND(Schulden!J19&lt;Schulden!J8,AV48&gt;0),MAX(0,AV48+AW48-MIN(Schulden!G19,AV48+AW48)),0)+IF(AND(Schulden!J20&lt;Schulden!J8,AZ48&gt;0),MAX(0,AZ48+BA48-MIN(Schulden!G20,AZ48+BA48)),0)+IF(AND(Schulden!J21&lt;Schulden!J8,BD48&gt;0),MAX(0,BD48+BE48-MIN(Schulden!G21,BD48+BE48)),0)+IF(AND(Schulden!J22&lt;Schulden!J8,BH48&gt;0),MAX(0,BH48+BI48-MIN(Schulden!G22,BH48+BI48)),0))),MAX(0,D48+E48-MIN(Schulden!G8,D48+E48)))+SUMIFS(Sonderzahlungen!$D$8:$D$67,Sonderzahlungen!$G$8:$G$67,$B48,Sonderzahlungen!$E$8:$E$67,"Gezielte Schuld",Sonderzahlungen!$F$8:$F$67,Schulden!B8)))</f>
        <v/>
      </c>
      <c r="G48" s="24">
        <f>MAX(0,D48+E48-F48)</f>
        <v/>
      </c>
      <c r="H48" s="24">
        <f>K47</f>
        <v/>
      </c>
      <c r="I48" s="24">
        <f>IF(H48&lt;=0,0,H48*Schulden!F9/12)</f>
        <v/>
      </c>
      <c r="J48" s="24">
        <f>IF(H48&lt;=0,0,MIN(H48+I48,MIN(Schulden!G9,H48+I48)+MIN(MAX(0,Strategie!$C$9+SUMIFS(Sonderzahlungen!$D$8:$D$67,Sonderzahlungen!$G$8:$G$67,$B48,Sonderzahlungen!$E$8:$E$67,"Nach Strategie")-(IF(AND(Schulden!J8&lt;Schulden!J9,D48&gt;0),MAX(0,D48+E48-MIN(Schulden!G8,D48+E48)),0)+IF(AND(Schulden!J9&lt;Schulden!J9,H48&gt;0),MAX(0,H48+I48-MIN(Schulden!G9,H48+I48)),0)+IF(AND(Schulden!J10&lt;Schulden!J9,L48&gt;0),MAX(0,L48+M48-MIN(Schulden!G10,L48+M48)),0)+IF(AND(Schulden!J11&lt;Schulden!J9,P48&gt;0),MAX(0,P48+Q48-MIN(Schulden!G11,P48+Q48)),0)+IF(AND(Schulden!J12&lt;Schulden!J9,T48&gt;0),MAX(0,T48+U48-MIN(Schulden!G12,T48+U48)),0)+IF(AND(Schulden!J13&lt;Schulden!J9,X48&gt;0),MAX(0,X48+Y48-MIN(Schulden!G13,X48+Y48)),0)+IF(AND(Schulden!J14&lt;Schulden!J9,AB48&gt;0),MAX(0,AB48+AC48-MIN(Schulden!G14,AB48+AC48)),0)+IF(AND(Schulden!J15&lt;Schulden!J9,AF48&gt;0),MAX(0,AF48+AG48-MIN(Schulden!G15,AF48+AG48)),0)+IF(AND(Schulden!J16&lt;Schulden!J9,AJ48&gt;0),MAX(0,AJ48+AK48-MIN(Schulden!G16,AJ48+AK48)),0)+IF(AND(Schulden!J17&lt;Schulden!J9,AN48&gt;0),MAX(0,AN48+AO48-MIN(Schulden!G17,AN48+AO48)),0)+IF(AND(Schulden!J18&lt;Schulden!J9,AR48&gt;0),MAX(0,AR48+AS48-MIN(Schulden!G18,AR48+AS48)),0)+IF(AND(Schulden!J19&lt;Schulden!J9,AV48&gt;0),MAX(0,AV48+AW48-MIN(Schulden!G19,AV48+AW48)),0)+IF(AND(Schulden!J20&lt;Schulden!J9,AZ48&gt;0),MAX(0,AZ48+BA48-MIN(Schulden!G20,AZ48+BA48)),0)+IF(AND(Schulden!J21&lt;Schulden!J9,BD48&gt;0),MAX(0,BD48+BE48-MIN(Schulden!G21,BD48+BE48)),0)+IF(AND(Schulden!J22&lt;Schulden!J9,BH48&gt;0),MAX(0,BH48+BI48-MIN(Schulden!G22,BH48+BI48)),0))),MAX(0,H48+I48-MIN(Schulden!G9,H48+I48)))+SUMIFS(Sonderzahlungen!$D$8:$D$67,Sonderzahlungen!$G$8:$G$67,$B48,Sonderzahlungen!$E$8:$E$67,"Gezielte Schuld",Sonderzahlungen!$F$8:$F$67,Schulden!B9)))</f>
        <v/>
      </c>
      <c r="K48" s="24">
        <f>MAX(0,H48+I48-J48)</f>
        <v/>
      </c>
      <c r="L48" s="24">
        <f>O47</f>
        <v/>
      </c>
      <c r="M48" s="24">
        <f>IF(L48&lt;=0,0,L48*Schulden!F10/12)</f>
        <v/>
      </c>
      <c r="N48" s="24">
        <f>IF(L48&lt;=0,0,MIN(L48+M48,MIN(Schulden!G10,L48+M48)+MIN(MAX(0,Strategie!$C$9+SUMIFS(Sonderzahlungen!$D$8:$D$67,Sonderzahlungen!$G$8:$G$67,$B48,Sonderzahlungen!$E$8:$E$67,"Nach Strategie")-(IF(AND(Schulden!J8&lt;Schulden!J10,D48&gt;0),MAX(0,D48+E48-MIN(Schulden!G8,D48+E48)),0)+IF(AND(Schulden!J9&lt;Schulden!J10,H48&gt;0),MAX(0,H48+I48-MIN(Schulden!G9,H48+I48)),0)+IF(AND(Schulden!J10&lt;Schulden!J10,L48&gt;0),MAX(0,L48+M48-MIN(Schulden!G10,L48+M48)),0)+IF(AND(Schulden!J11&lt;Schulden!J10,P48&gt;0),MAX(0,P48+Q48-MIN(Schulden!G11,P48+Q48)),0)+IF(AND(Schulden!J12&lt;Schulden!J10,T48&gt;0),MAX(0,T48+U48-MIN(Schulden!G12,T48+U48)),0)+IF(AND(Schulden!J13&lt;Schulden!J10,X48&gt;0),MAX(0,X48+Y48-MIN(Schulden!G13,X48+Y48)),0)+IF(AND(Schulden!J14&lt;Schulden!J10,AB48&gt;0),MAX(0,AB48+AC48-MIN(Schulden!G14,AB48+AC48)),0)+IF(AND(Schulden!J15&lt;Schulden!J10,AF48&gt;0),MAX(0,AF48+AG48-MIN(Schulden!G15,AF48+AG48)),0)+IF(AND(Schulden!J16&lt;Schulden!J10,AJ48&gt;0),MAX(0,AJ48+AK48-MIN(Schulden!G16,AJ48+AK48)),0)+IF(AND(Schulden!J17&lt;Schulden!J10,AN48&gt;0),MAX(0,AN48+AO48-MIN(Schulden!G17,AN48+AO48)),0)+IF(AND(Schulden!J18&lt;Schulden!J10,AR48&gt;0),MAX(0,AR48+AS48-MIN(Schulden!G18,AR48+AS48)),0)+IF(AND(Schulden!J19&lt;Schulden!J10,AV48&gt;0),MAX(0,AV48+AW48-MIN(Schulden!G19,AV48+AW48)),0)+IF(AND(Schulden!J20&lt;Schulden!J10,AZ48&gt;0),MAX(0,AZ48+BA48-MIN(Schulden!G20,AZ48+BA48)),0)+IF(AND(Schulden!J21&lt;Schulden!J10,BD48&gt;0),MAX(0,BD48+BE48-MIN(Schulden!G21,BD48+BE48)),0)+IF(AND(Schulden!J22&lt;Schulden!J10,BH48&gt;0),MAX(0,BH48+BI48-MIN(Schulden!G22,BH48+BI48)),0))),MAX(0,L48+M48-MIN(Schulden!G10,L48+M48)))+SUMIFS(Sonderzahlungen!$D$8:$D$67,Sonderzahlungen!$G$8:$G$67,$B48,Sonderzahlungen!$E$8:$E$67,"Gezielte Schuld",Sonderzahlungen!$F$8:$F$67,Schulden!B10)))</f>
        <v/>
      </c>
      <c r="O48" s="24">
        <f>MAX(0,L48+M48-N48)</f>
        <v/>
      </c>
      <c r="P48" s="24">
        <f>S47</f>
        <v/>
      </c>
      <c r="Q48" s="24">
        <f>IF(P48&lt;=0,0,P48*Schulden!F11/12)</f>
        <v/>
      </c>
      <c r="R48" s="24">
        <f>IF(P48&lt;=0,0,MIN(P48+Q48,MIN(Schulden!G11,P48+Q48)+MIN(MAX(0,Strategie!$C$9+SUMIFS(Sonderzahlungen!$D$8:$D$67,Sonderzahlungen!$G$8:$G$67,$B48,Sonderzahlungen!$E$8:$E$67,"Nach Strategie")-(IF(AND(Schulden!J8&lt;Schulden!J11,D48&gt;0),MAX(0,D48+E48-MIN(Schulden!G8,D48+E48)),0)+IF(AND(Schulden!J9&lt;Schulden!J11,H48&gt;0),MAX(0,H48+I48-MIN(Schulden!G9,H48+I48)),0)+IF(AND(Schulden!J10&lt;Schulden!J11,L48&gt;0),MAX(0,L48+M48-MIN(Schulden!G10,L48+M48)),0)+IF(AND(Schulden!J11&lt;Schulden!J11,P48&gt;0),MAX(0,P48+Q48-MIN(Schulden!G11,P48+Q48)),0)+IF(AND(Schulden!J12&lt;Schulden!J11,T48&gt;0),MAX(0,T48+U48-MIN(Schulden!G12,T48+U48)),0)+IF(AND(Schulden!J13&lt;Schulden!J11,X48&gt;0),MAX(0,X48+Y48-MIN(Schulden!G13,X48+Y48)),0)+IF(AND(Schulden!J14&lt;Schulden!J11,AB48&gt;0),MAX(0,AB48+AC48-MIN(Schulden!G14,AB48+AC48)),0)+IF(AND(Schulden!J15&lt;Schulden!J11,AF48&gt;0),MAX(0,AF48+AG48-MIN(Schulden!G15,AF48+AG48)),0)+IF(AND(Schulden!J16&lt;Schulden!J11,AJ48&gt;0),MAX(0,AJ48+AK48-MIN(Schulden!G16,AJ48+AK48)),0)+IF(AND(Schulden!J17&lt;Schulden!J11,AN48&gt;0),MAX(0,AN48+AO48-MIN(Schulden!G17,AN48+AO48)),0)+IF(AND(Schulden!J18&lt;Schulden!J11,AR48&gt;0),MAX(0,AR48+AS48-MIN(Schulden!G18,AR48+AS48)),0)+IF(AND(Schulden!J19&lt;Schulden!J11,AV48&gt;0),MAX(0,AV48+AW48-MIN(Schulden!G19,AV48+AW48)),0)+IF(AND(Schulden!J20&lt;Schulden!J11,AZ48&gt;0),MAX(0,AZ48+BA48-MIN(Schulden!G20,AZ48+BA48)),0)+IF(AND(Schulden!J21&lt;Schulden!J11,BD48&gt;0),MAX(0,BD48+BE48-MIN(Schulden!G21,BD48+BE48)),0)+IF(AND(Schulden!J22&lt;Schulden!J11,BH48&gt;0),MAX(0,BH48+BI48-MIN(Schulden!G22,BH48+BI48)),0))),MAX(0,P48+Q48-MIN(Schulden!G11,P48+Q48)))+SUMIFS(Sonderzahlungen!$D$8:$D$67,Sonderzahlungen!$G$8:$G$67,$B48,Sonderzahlungen!$E$8:$E$67,"Gezielte Schuld",Sonderzahlungen!$F$8:$F$67,Schulden!B11)))</f>
        <v/>
      </c>
      <c r="S48" s="24">
        <f>MAX(0,P48+Q48-R48)</f>
        <v/>
      </c>
      <c r="T48" s="24">
        <f>W47</f>
        <v/>
      </c>
      <c r="U48" s="24">
        <f>IF(T48&lt;=0,0,T48*Schulden!F12/12)</f>
        <v/>
      </c>
      <c r="V48" s="24">
        <f>IF(T48&lt;=0,0,MIN(T48+U48,MIN(Schulden!G12,T48+U48)+MIN(MAX(0,Strategie!$C$9+SUMIFS(Sonderzahlungen!$D$8:$D$67,Sonderzahlungen!$G$8:$G$67,$B48,Sonderzahlungen!$E$8:$E$67,"Nach Strategie")-(IF(AND(Schulden!J8&lt;Schulden!J12,D48&gt;0),MAX(0,D48+E48-MIN(Schulden!G8,D48+E48)),0)+IF(AND(Schulden!J9&lt;Schulden!J12,H48&gt;0),MAX(0,H48+I48-MIN(Schulden!G9,H48+I48)),0)+IF(AND(Schulden!J10&lt;Schulden!J12,L48&gt;0),MAX(0,L48+M48-MIN(Schulden!G10,L48+M48)),0)+IF(AND(Schulden!J11&lt;Schulden!J12,P48&gt;0),MAX(0,P48+Q48-MIN(Schulden!G11,P48+Q48)),0)+IF(AND(Schulden!J12&lt;Schulden!J12,T48&gt;0),MAX(0,T48+U48-MIN(Schulden!G12,T48+U48)),0)+IF(AND(Schulden!J13&lt;Schulden!J12,X48&gt;0),MAX(0,X48+Y48-MIN(Schulden!G13,X48+Y48)),0)+IF(AND(Schulden!J14&lt;Schulden!J12,AB48&gt;0),MAX(0,AB48+AC48-MIN(Schulden!G14,AB48+AC48)),0)+IF(AND(Schulden!J15&lt;Schulden!J12,AF48&gt;0),MAX(0,AF48+AG48-MIN(Schulden!G15,AF48+AG48)),0)+IF(AND(Schulden!J16&lt;Schulden!J12,AJ48&gt;0),MAX(0,AJ48+AK48-MIN(Schulden!G16,AJ48+AK48)),0)+IF(AND(Schulden!J17&lt;Schulden!J12,AN48&gt;0),MAX(0,AN48+AO48-MIN(Schulden!G17,AN48+AO48)),0)+IF(AND(Schulden!J18&lt;Schulden!J12,AR48&gt;0),MAX(0,AR48+AS48-MIN(Schulden!G18,AR48+AS48)),0)+IF(AND(Schulden!J19&lt;Schulden!J12,AV48&gt;0),MAX(0,AV48+AW48-MIN(Schulden!G19,AV48+AW48)),0)+IF(AND(Schulden!J20&lt;Schulden!J12,AZ48&gt;0),MAX(0,AZ48+BA48-MIN(Schulden!G20,AZ48+BA48)),0)+IF(AND(Schulden!J21&lt;Schulden!J12,BD48&gt;0),MAX(0,BD48+BE48-MIN(Schulden!G21,BD48+BE48)),0)+IF(AND(Schulden!J22&lt;Schulden!J12,BH48&gt;0),MAX(0,BH48+BI48-MIN(Schulden!G22,BH48+BI48)),0))),MAX(0,T48+U48-MIN(Schulden!G12,T48+U48)))+SUMIFS(Sonderzahlungen!$D$8:$D$67,Sonderzahlungen!$G$8:$G$67,$B48,Sonderzahlungen!$E$8:$E$67,"Gezielte Schuld",Sonderzahlungen!$F$8:$F$67,Schulden!B12)))</f>
        <v/>
      </c>
      <c r="W48" s="24">
        <f>MAX(0,T48+U48-V48)</f>
        <v/>
      </c>
      <c r="X48" s="24">
        <f>AA47</f>
        <v/>
      </c>
      <c r="Y48" s="24">
        <f>IF(X48&lt;=0,0,X48*Schulden!F13/12)</f>
        <v/>
      </c>
      <c r="Z48" s="24">
        <f>IF(X48&lt;=0,0,MIN(X48+Y48,MIN(Schulden!G13,X48+Y48)+MIN(MAX(0,Strategie!$C$9+SUMIFS(Sonderzahlungen!$D$8:$D$67,Sonderzahlungen!$G$8:$G$67,$B48,Sonderzahlungen!$E$8:$E$67,"Nach Strategie")-(IF(AND(Schulden!J8&lt;Schulden!J13,D48&gt;0),MAX(0,D48+E48-MIN(Schulden!G8,D48+E48)),0)+IF(AND(Schulden!J9&lt;Schulden!J13,H48&gt;0),MAX(0,H48+I48-MIN(Schulden!G9,H48+I48)),0)+IF(AND(Schulden!J10&lt;Schulden!J13,L48&gt;0),MAX(0,L48+M48-MIN(Schulden!G10,L48+M48)),0)+IF(AND(Schulden!J11&lt;Schulden!J13,P48&gt;0),MAX(0,P48+Q48-MIN(Schulden!G11,P48+Q48)),0)+IF(AND(Schulden!J12&lt;Schulden!J13,T48&gt;0),MAX(0,T48+U48-MIN(Schulden!G12,T48+U48)),0)+IF(AND(Schulden!J13&lt;Schulden!J13,X48&gt;0),MAX(0,X48+Y48-MIN(Schulden!G13,X48+Y48)),0)+IF(AND(Schulden!J14&lt;Schulden!J13,AB48&gt;0),MAX(0,AB48+AC48-MIN(Schulden!G14,AB48+AC48)),0)+IF(AND(Schulden!J15&lt;Schulden!J13,AF48&gt;0),MAX(0,AF48+AG48-MIN(Schulden!G15,AF48+AG48)),0)+IF(AND(Schulden!J16&lt;Schulden!J13,AJ48&gt;0),MAX(0,AJ48+AK48-MIN(Schulden!G16,AJ48+AK48)),0)+IF(AND(Schulden!J17&lt;Schulden!J13,AN48&gt;0),MAX(0,AN48+AO48-MIN(Schulden!G17,AN48+AO48)),0)+IF(AND(Schulden!J18&lt;Schulden!J13,AR48&gt;0),MAX(0,AR48+AS48-MIN(Schulden!G18,AR48+AS48)),0)+IF(AND(Schulden!J19&lt;Schulden!J13,AV48&gt;0),MAX(0,AV48+AW48-MIN(Schulden!G19,AV48+AW48)),0)+IF(AND(Schulden!J20&lt;Schulden!J13,AZ48&gt;0),MAX(0,AZ48+BA48-MIN(Schulden!G20,AZ48+BA48)),0)+IF(AND(Schulden!J21&lt;Schulden!J13,BD48&gt;0),MAX(0,BD48+BE48-MIN(Schulden!G21,BD48+BE48)),0)+IF(AND(Schulden!J22&lt;Schulden!J13,BH48&gt;0),MAX(0,BH48+BI48-MIN(Schulden!G22,BH48+BI48)),0))),MAX(0,X48+Y48-MIN(Schulden!G13,X48+Y48)))+SUMIFS(Sonderzahlungen!$D$8:$D$67,Sonderzahlungen!$G$8:$G$67,$B48,Sonderzahlungen!$E$8:$E$67,"Gezielte Schuld",Sonderzahlungen!$F$8:$F$67,Schulden!B13)))</f>
        <v/>
      </c>
      <c r="AA48" s="24">
        <f>MAX(0,X48+Y48-Z48)</f>
        <v/>
      </c>
      <c r="AB48" s="24">
        <f>AE47</f>
        <v/>
      </c>
      <c r="AC48" s="24">
        <f>IF(AB48&lt;=0,0,AB48*Schulden!F14/12)</f>
        <v/>
      </c>
      <c r="AD48" s="24">
        <f>IF(AB48&lt;=0,0,MIN(AB48+AC48,MIN(Schulden!G14,AB48+AC48)+MIN(MAX(0,Strategie!$C$9+SUMIFS(Sonderzahlungen!$D$8:$D$67,Sonderzahlungen!$G$8:$G$67,$B48,Sonderzahlungen!$E$8:$E$67,"Nach Strategie")-(IF(AND(Schulden!J8&lt;Schulden!J14,D48&gt;0),MAX(0,D48+E48-MIN(Schulden!G8,D48+E48)),0)+IF(AND(Schulden!J9&lt;Schulden!J14,H48&gt;0),MAX(0,H48+I48-MIN(Schulden!G9,H48+I48)),0)+IF(AND(Schulden!J10&lt;Schulden!J14,L48&gt;0),MAX(0,L48+M48-MIN(Schulden!G10,L48+M48)),0)+IF(AND(Schulden!J11&lt;Schulden!J14,P48&gt;0),MAX(0,P48+Q48-MIN(Schulden!G11,P48+Q48)),0)+IF(AND(Schulden!J12&lt;Schulden!J14,T48&gt;0),MAX(0,T48+U48-MIN(Schulden!G12,T48+U48)),0)+IF(AND(Schulden!J13&lt;Schulden!J14,X48&gt;0),MAX(0,X48+Y48-MIN(Schulden!G13,X48+Y48)),0)+IF(AND(Schulden!J14&lt;Schulden!J14,AB48&gt;0),MAX(0,AB48+AC48-MIN(Schulden!G14,AB48+AC48)),0)+IF(AND(Schulden!J15&lt;Schulden!J14,AF48&gt;0),MAX(0,AF48+AG48-MIN(Schulden!G15,AF48+AG48)),0)+IF(AND(Schulden!J16&lt;Schulden!J14,AJ48&gt;0),MAX(0,AJ48+AK48-MIN(Schulden!G16,AJ48+AK48)),0)+IF(AND(Schulden!J17&lt;Schulden!J14,AN48&gt;0),MAX(0,AN48+AO48-MIN(Schulden!G17,AN48+AO48)),0)+IF(AND(Schulden!J18&lt;Schulden!J14,AR48&gt;0),MAX(0,AR48+AS48-MIN(Schulden!G18,AR48+AS48)),0)+IF(AND(Schulden!J19&lt;Schulden!J14,AV48&gt;0),MAX(0,AV48+AW48-MIN(Schulden!G19,AV48+AW48)),0)+IF(AND(Schulden!J20&lt;Schulden!J14,AZ48&gt;0),MAX(0,AZ48+BA48-MIN(Schulden!G20,AZ48+BA48)),0)+IF(AND(Schulden!J21&lt;Schulden!J14,BD48&gt;0),MAX(0,BD48+BE48-MIN(Schulden!G21,BD48+BE48)),0)+IF(AND(Schulden!J22&lt;Schulden!J14,BH48&gt;0),MAX(0,BH48+BI48-MIN(Schulden!G22,BH48+BI48)),0))),MAX(0,AB48+AC48-MIN(Schulden!G14,AB48+AC48)))+SUMIFS(Sonderzahlungen!$D$8:$D$67,Sonderzahlungen!$G$8:$G$67,$B48,Sonderzahlungen!$E$8:$E$67,"Gezielte Schuld",Sonderzahlungen!$F$8:$F$67,Schulden!B14)))</f>
        <v/>
      </c>
      <c r="AE48" s="24">
        <f>MAX(0,AB48+AC48-AD48)</f>
        <v/>
      </c>
      <c r="AF48" s="24">
        <f>AI47</f>
        <v/>
      </c>
      <c r="AG48" s="24">
        <f>IF(AF48&lt;=0,0,AF48*Schulden!F15/12)</f>
        <v/>
      </c>
      <c r="AH48" s="24">
        <f>IF(AF48&lt;=0,0,MIN(AF48+AG48,MIN(Schulden!G15,AF48+AG48)+MIN(MAX(0,Strategie!$C$9+SUMIFS(Sonderzahlungen!$D$8:$D$67,Sonderzahlungen!$G$8:$G$67,$B48,Sonderzahlungen!$E$8:$E$67,"Nach Strategie")-(IF(AND(Schulden!J8&lt;Schulden!J15,D48&gt;0),MAX(0,D48+E48-MIN(Schulden!G8,D48+E48)),0)+IF(AND(Schulden!J9&lt;Schulden!J15,H48&gt;0),MAX(0,H48+I48-MIN(Schulden!G9,H48+I48)),0)+IF(AND(Schulden!J10&lt;Schulden!J15,L48&gt;0),MAX(0,L48+M48-MIN(Schulden!G10,L48+M48)),0)+IF(AND(Schulden!J11&lt;Schulden!J15,P48&gt;0),MAX(0,P48+Q48-MIN(Schulden!G11,P48+Q48)),0)+IF(AND(Schulden!J12&lt;Schulden!J15,T48&gt;0),MAX(0,T48+U48-MIN(Schulden!G12,T48+U48)),0)+IF(AND(Schulden!J13&lt;Schulden!J15,X48&gt;0),MAX(0,X48+Y48-MIN(Schulden!G13,X48+Y48)),0)+IF(AND(Schulden!J14&lt;Schulden!J15,AB48&gt;0),MAX(0,AB48+AC48-MIN(Schulden!G14,AB48+AC48)),0)+IF(AND(Schulden!J15&lt;Schulden!J15,AF48&gt;0),MAX(0,AF48+AG48-MIN(Schulden!G15,AF48+AG48)),0)+IF(AND(Schulden!J16&lt;Schulden!J15,AJ48&gt;0),MAX(0,AJ48+AK48-MIN(Schulden!G16,AJ48+AK48)),0)+IF(AND(Schulden!J17&lt;Schulden!J15,AN48&gt;0),MAX(0,AN48+AO48-MIN(Schulden!G17,AN48+AO48)),0)+IF(AND(Schulden!J18&lt;Schulden!J15,AR48&gt;0),MAX(0,AR48+AS48-MIN(Schulden!G18,AR48+AS48)),0)+IF(AND(Schulden!J19&lt;Schulden!J15,AV48&gt;0),MAX(0,AV48+AW48-MIN(Schulden!G19,AV48+AW48)),0)+IF(AND(Schulden!J20&lt;Schulden!J15,AZ48&gt;0),MAX(0,AZ48+BA48-MIN(Schulden!G20,AZ48+BA48)),0)+IF(AND(Schulden!J21&lt;Schulden!J15,BD48&gt;0),MAX(0,BD48+BE48-MIN(Schulden!G21,BD48+BE48)),0)+IF(AND(Schulden!J22&lt;Schulden!J15,BH48&gt;0),MAX(0,BH48+BI48-MIN(Schulden!G22,BH48+BI48)),0))),MAX(0,AF48+AG48-MIN(Schulden!G15,AF48+AG48)))+SUMIFS(Sonderzahlungen!$D$8:$D$67,Sonderzahlungen!$G$8:$G$67,$B48,Sonderzahlungen!$E$8:$E$67,"Gezielte Schuld",Sonderzahlungen!$F$8:$F$67,Schulden!B15)))</f>
        <v/>
      </c>
      <c r="AI48" s="24">
        <f>MAX(0,AF48+AG48-AH48)</f>
        <v/>
      </c>
      <c r="AJ48" s="24">
        <f>AM47</f>
        <v/>
      </c>
      <c r="AK48" s="24">
        <f>IF(AJ48&lt;=0,0,AJ48*Schulden!F16/12)</f>
        <v/>
      </c>
      <c r="AL48" s="24">
        <f>IF(AJ48&lt;=0,0,MIN(AJ48+AK48,MIN(Schulden!G16,AJ48+AK48)+MIN(MAX(0,Strategie!$C$9+SUMIFS(Sonderzahlungen!$D$8:$D$67,Sonderzahlungen!$G$8:$G$67,$B48,Sonderzahlungen!$E$8:$E$67,"Nach Strategie")-(IF(AND(Schulden!J8&lt;Schulden!J16,D48&gt;0),MAX(0,D48+E48-MIN(Schulden!G8,D48+E48)),0)+IF(AND(Schulden!J9&lt;Schulden!J16,H48&gt;0),MAX(0,H48+I48-MIN(Schulden!G9,H48+I48)),0)+IF(AND(Schulden!J10&lt;Schulden!J16,L48&gt;0),MAX(0,L48+M48-MIN(Schulden!G10,L48+M48)),0)+IF(AND(Schulden!J11&lt;Schulden!J16,P48&gt;0),MAX(0,P48+Q48-MIN(Schulden!G11,P48+Q48)),0)+IF(AND(Schulden!J12&lt;Schulden!J16,T48&gt;0),MAX(0,T48+U48-MIN(Schulden!G12,T48+U48)),0)+IF(AND(Schulden!J13&lt;Schulden!J16,X48&gt;0),MAX(0,X48+Y48-MIN(Schulden!G13,X48+Y48)),0)+IF(AND(Schulden!J14&lt;Schulden!J16,AB48&gt;0),MAX(0,AB48+AC48-MIN(Schulden!G14,AB48+AC48)),0)+IF(AND(Schulden!J15&lt;Schulden!J16,AF48&gt;0),MAX(0,AF48+AG48-MIN(Schulden!G15,AF48+AG48)),0)+IF(AND(Schulden!J16&lt;Schulden!J16,AJ48&gt;0),MAX(0,AJ48+AK48-MIN(Schulden!G16,AJ48+AK48)),0)+IF(AND(Schulden!J17&lt;Schulden!J16,AN48&gt;0),MAX(0,AN48+AO48-MIN(Schulden!G17,AN48+AO48)),0)+IF(AND(Schulden!J18&lt;Schulden!J16,AR48&gt;0),MAX(0,AR48+AS48-MIN(Schulden!G18,AR48+AS48)),0)+IF(AND(Schulden!J19&lt;Schulden!J16,AV48&gt;0),MAX(0,AV48+AW48-MIN(Schulden!G19,AV48+AW48)),0)+IF(AND(Schulden!J20&lt;Schulden!J16,AZ48&gt;0),MAX(0,AZ48+BA48-MIN(Schulden!G20,AZ48+BA48)),0)+IF(AND(Schulden!J21&lt;Schulden!J16,BD48&gt;0),MAX(0,BD48+BE48-MIN(Schulden!G21,BD48+BE48)),0)+IF(AND(Schulden!J22&lt;Schulden!J16,BH48&gt;0),MAX(0,BH48+BI48-MIN(Schulden!G22,BH48+BI48)),0))),MAX(0,AJ48+AK48-MIN(Schulden!G16,AJ48+AK48)))+SUMIFS(Sonderzahlungen!$D$8:$D$67,Sonderzahlungen!$G$8:$G$67,$B48,Sonderzahlungen!$E$8:$E$67,"Gezielte Schuld",Sonderzahlungen!$F$8:$F$67,Schulden!B16)))</f>
        <v/>
      </c>
      <c r="AM48" s="24">
        <f>MAX(0,AJ48+AK48-AL48)</f>
        <v/>
      </c>
      <c r="AN48" s="24">
        <f>AQ47</f>
        <v/>
      </c>
      <c r="AO48" s="24">
        <f>IF(AN48&lt;=0,0,AN48*Schulden!F17/12)</f>
        <v/>
      </c>
      <c r="AP48" s="24">
        <f>IF(AN48&lt;=0,0,MIN(AN48+AO48,MIN(Schulden!G17,AN48+AO48)+MIN(MAX(0,Strategie!$C$9+SUMIFS(Sonderzahlungen!$D$8:$D$67,Sonderzahlungen!$G$8:$G$67,$B48,Sonderzahlungen!$E$8:$E$67,"Nach Strategie")-(IF(AND(Schulden!J8&lt;Schulden!J17,D48&gt;0),MAX(0,D48+E48-MIN(Schulden!G8,D48+E48)),0)+IF(AND(Schulden!J9&lt;Schulden!J17,H48&gt;0),MAX(0,H48+I48-MIN(Schulden!G9,H48+I48)),0)+IF(AND(Schulden!J10&lt;Schulden!J17,L48&gt;0),MAX(0,L48+M48-MIN(Schulden!G10,L48+M48)),0)+IF(AND(Schulden!J11&lt;Schulden!J17,P48&gt;0),MAX(0,P48+Q48-MIN(Schulden!G11,P48+Q48)),0)+IF(AND(Schulden!J12&lt;Schulden!J17,T48&gt;0),MAX(0,T48+U48-MIN(Schulden!G12,T48+U48)),0)+IF(AND(Schulden!J13&lt;Schulden!J17,X48&gt;0),MAX(0,X48+Y48-MIN(Schulden!G13,X48+Y48)),0)+IF(AND(Schulden!J14&lt;Schulden!J17,AB48&gt;0),MAX(0,AB48+AC48-MIN(Schulden!G14,AB48+AC48)),0)+IF(AND(Schulden!J15&lt;Schulden!J17,AF48&gt;0),MAX(0,AF48+AG48-MIN(Schulden!G15,AF48+AG48)),0)+IF(AND(Schulden!J16&lt;Schulden!J17,AJ48&gt;0),MAX(0,AJ48+AK48-MIN(Schulden!G16,AJ48+AK48)),0)+IF(AND(Schulden!J17&lt;Schulden!J17,AN48&gt;0),MAX(0,AN48+AO48-MIN(Schulden!G17,AN48+AO48)),0)+IF(AND(Schulden!J18&lt;Schulden!J17,AR48&gt;0),MAX(0,AR48+AS48-MIN(Schulden!G18,AR48+AS48)),0)+IF(AND(Schulden!J19&lt;Schulden!J17,AV48&gt;0),MAX(0,AV48+AW48-MIN(Schulden!G19,AV48+AW48)),0)+IF(AND(Schulden!J20&lt;Schulden!J17,AZ48&gt;0),MAX(0,AZ48+BA48-MIN(Schulden!G20,AZ48+BA48)),0)+IF(AND(Schulden!J21&lt;Schulden!J17,BD48&gt;0),MAX(0,BD48+BE48-MIN(Schulden!G21,BD48+BE48)),0)+IF(AND(Schulden!J22&lt;Schulden!J17,BH48&gt;0),MAX(0,BH48+BI48-MIN(Schulden!G22,BH48+BI48)),0))),MAX(0,AN48+AO48-MIN(Schulden!G17,AN48+AO48)))+SUMIFS(Sonderzahlungen!$D$8:$D$67,Sonderzahlungen!$G$8:$G$67,$B48,Sonderzahlungen!$E$8:$E$67,"Gezielte Schuld",Sonderzahlungen!$F$8:$F$67,Schulden!B17)))</f>
        <v/>
      </c>
      <c r="AQ48" s="24">
        <f>MAX(0,AN48+AO48-AP48)</f>
        <v/>
      </c>
      <c r="AR48" s="24">
        <f>AU47</f>
        <v/>
      </c>
      <c r="AS48" s="24">
        <f>IF(AR48&lt;=0,0,AR48*Schulden!F18/12)</f>
        <v/>
      </c>
      <c r="AT48" s="24">
        <f>IF(AR48&lt;=0,0,MIN(AR48+AS48,MIN(Schulden!G18,AR48+AS48)+MIN(MAX(0,Strategie!$C$9+SUMIFS(Sonderzahlungen!$D$8:$D$67,Sonderzahlungen!$G$8:$G$67,$B48,Sonderzahlungen!$E$8:$E$67,"Nach Strategie")-(IF(AND(Schulden!J8&lt;Schulden!J18,D48&gt;0),MAX(0,D48+E48-MIN(Schulden!G8,D48+E48)),0)+IF(AND(Schulden!J9&lt;Schulden!J18,H48&gt;0),MAX(0,H48+I48-MIN(Schulden!G9,H48+I48)),0)+IF(AND(Schulden!J10&lt;Schulden!J18,L48&gt;0),MAX(0,L48+M48-MIN(Schulden!G10,L48+M48)),0)+IF(AND(Schulden!J11&lt;Schulden!J18,P48&gt;0),MAX(0,P48+Q48-MIN(Schulden!G11,P48+Q48)),0)+IF(AND(Schulden!J12&lt;Schulden!J18,T48&gt;0),MAX(0,T48+U48-MIN(Schulden!G12,T48+U48)),0)+IF(AND(Schulden!J13&lt;Schulden!J18,X48&gt;0),MAX(0,X48+Y48-MIN(Schulden!G13,X48+Y48)),0)+IF(AND(Schulden!J14&lt;Schulden!J18,AB48&gt;0),MAX(0,AB48+AC48-MIN(Schulden!G14,AB48+AC48)),0)+IF(AND(Schulden!J15&lt;Schulden!J18,AF48&gt;0),MAX(0,AF48+AG48-MIN(Schulden!G15,AF48+AG48)),0)+IF(AND(Schulden!J16&lt;Schulden!J18,AJ48&gt;0),MAX(0,AJ48+AK48-MIN(Schulden!G16,AJ48+AK48)),0)+IF(AND(Schulden!J17&lt;Schulden!J18,AN48&gt;0),MAX(0,AN48+AO48-MIN(Schulden!G17,AN48+AO48)),0)+IF(AND(Schulden!J18&lt;Schulden!J18,AR48&gt;0),MAX(0,AR48+AS48-MIN(Schulden!G18,AR48+AS48)),0)+IF(AND(Schulden!J19&lt;Schulden!J18,AV48&gt;0),MAX(0,AV48+AW48-MIN(Schulden!G19,AV48+AW48)),0)+IF(AND(Schulden!J20&lt;Schulden!J18,AZ48&gt;0),MAX(0,AZ48+BA48-MIN(Schulden!G20,AZ48+BA48)),0)+IF(AND(Schulden!J21&lt;Schulden!J18,BD48&gt;0),MAX(0,BD48+BE48-MIN(Schulden!G21,BD48+BE48)),0)+IF(AND(Schulden!J22&lt;Schulden!J18,BH48&gt;0),MAX(0,BH48+BI48-MIN(Schulden!G22,BH48+BI48)),0))),MAX(0,AR48+AS48-MIN(Schulden!G18,AR48+AS48)))+SUMIFS(Sonderzahlungen!$D$8:$D$67,Sonderzahlungen!$G$8:$G$67,$B48,Sonderzahlungen!$E$8:$E$67,"Gezielte Schuld",Sonderzahlungen!$F$8:$F$67,Schulden!B18)))</f>
        <v/>
      </c>
      <c r="AU48" s="24">
        <f>MAX(0,AR48+AS48-AT48)</f>
        <v/>
      </c>
      <c r="AV48" s="24">
        <f>AY47</f>
        <v/>
      </c>
      <c r="AW48" s="24">
        <f>IF(AV48&lt;=0,0,AV48*Schulden!F19/12)</f>
        <v/>
      </c>
      <c r="AX48" s="24">
        <f>IF(AV48&lt;=0,0,MIN(AV48+AW48,MIN(Schulden!G19,AV48+AW48)+MIN(MAX(0,Strategie!$C$9+SUMIFS(Sonderzahlungen!$D$8:$D$67,Sonderzahlungen!$G$8:$G$67,$B48,Sonderzahlungen!$E$8:$E$67,"Nach Strategie")-(IF(AND(Schulden!J8&lt;Schulden!J19,D48&gt;0),MAX(0,D48+E48-MIN(Schulden!G8,D48+E48)),0)+IF(AND(Schulden!J9&lt;Schulden!J19,H48&gt;0),MAX(0,H48+I48-MIN(Schulden!G9,H48+I48)),0)+IF(AND(Schulden!J10&lt;Schulden!J19,L48&gt;0),MAX(0,L48+M48-MIN(Schulden!G10,L48+M48)),0)+IF(AND(Schulden!J11&lt;Schulden!J19,P48&gt;0),MAX(0,P48+Q48-MIN(Schulden!G11,P48+Q48)),0)+IF(AND(Schulden!J12&lt;Schulden!J19,T48&gt;0),MAX(0,T48+U48-MIN(Schulden!G12,T48+U48)),0)+IF(AND(Schulden!J13&lt;Schulden!J19,X48&gt;0),MAX(0,X48+Y48-MIN(Schulden!G13,X48+Y48)),0)+IF(AND(Schulden!J14&lt;Schulden!J19,AB48&gt;0),MAX(0,AB48+AC48-MIN(Schulden!G14,AB48+AC48)),0)+IF(AND(Schulden!J15&lt;Schulden!J19,AF48&gt;0),MAX(0,AF48+AG48-MIN(Schulden!G15,AF48+AG48)),0)+IF(AND(Schulden!J16&lt;Schulden!J19,AJ48&gt;0),MAX(0,AJ48+AK48-MIN(Schulden!G16,AJ48+AK48)),0)+IF(AND(Schulden!J17&lt;Schulden!J19,AN48&gt;0),MAX(0,AN48+AO48-MIN(Schulden!G17,AN48+AO48)),0)+IF(AND(Schulden!J18&lt;Schulden!J19,AR48&gt;0),MAX(0,AR48+AS48-MIN(Schulden!G18,AR48+AS48)),0)+IF(AND(Schulden!J19&lt;Schulden!J19,AV48&gt;0),MAX(0,AV48+AW48-MIN(Schulden!G19,AV48+AW48)),0)+IF(AND(Schulden!J20&lt;Schulden!J19,AZ48&gt;0),MAX(0,AZ48+BA48-MIN(Schulden!G20,AZ48+BA48)),0)+IF(AND(Schulden!J21&lt;Schulden!J19,BD48&gt;0),MAX(0,BD48+BE48-MIN(Schulden!G21,BD48+BE48)),0)+IF(AND(Schulden!J22&lt;Schulden!J19,BH48&gt;0),MAX(0,BH48+BI48-MIN(Schulden!G22,BH48+BI48)),0))),MAX(0,AV48+AW48-MIN(Schulden!G19,AV48+AW48)))+SUMIFS(Sonderzahlungen!$D$8:$D$67,Sonderzahlungen!$G$8:$G$67,$B48,Sonderzahlungen!$E$8:$E$67,"Gezielte Schuld",Sonderzahlungen!$F$8:$F$67,Schulden!B19)))</f>
        <v/>
      </c>
      <c r="AY48" s="24">
        <f>MAX(0,AV48+AW48-AX48)</f>
        <v/>
      </c>
      <c r="AZ48" s="24">
        <f>BC47</f>
        <v/>
      </c>
      <c r="BA48" s="24">
        <f>IF(AZ48&lt;=0,0,AZ48*Schulden!F20/12)</f>
        <v/>
      </c>
      <c r="BB48" s="24">
        <f>IF(AZ48&lt;=0,0,MIN(AZ48+BA48,MIN(Schulden!G20,AZ48+BA48)+MIN(MAX(0,Strategie!$C$9+SUMIFS(Sonderzahlungen!$D$8:$D$67,Sonderzahlungen!$G$8:$G$67,$B48,Sonderzahlungen!$E$8:$E$67,"Nach Strategie")-(IF(AND(Schulden!J8&lt;Schulden!J20,D48&gt;0),MAX(0,D48+E48-MIN(Schulden!G8,D48+E48)),0)+IF(AND(Schulden!J9&lt;Schulden!J20,H48&gt;0),MAX(0,H48+I48-MIN(Schulden!G9,H48+I48)),0)+IF(AND(Schulden!J10&lt;Schulden!J20,L48&gt;0),MAX(0,L48+M48-MIN(Schulden!G10,L48+M48)),0)+IF(AND(Schulden!J11&lt;Schulden!J20,P48&gt;0),MAX(0,P48+Q48-MIN(Schulden!G11,P48+Q48)),0)+IF(AND(Schulden!J12&lt;Schulden!J20,T48&gt;0),MAX(0,T48+U48-MIN(Schulden!G12,T48+U48)),0)+IF(AND(Schulden!J13&lt;Schulden!J20,X48&gt;0),MAX(0,X48+Y48-MIN(Schulden!G13,X48+Y48)),0)+IF(AND(Schulden!J14&lt;Schulden!J20,AB48&gt;0),MAX(0,AB48+AC48-MIN(Schulden!G14,AB48+AC48)),0)+IF(AND(Schulden!J15&lt;Schulden!J20,AF48&gt;0),MAX(0,AF48+AG48-MIN(Schulden!G15,AF48+AG48)),0)+IF(AND(Schulden!J16&lt;Schulden!J20,AJ48&gt;0),MAX(0,AJ48+AK48-MIN(Schulden!G16,AJ48+AK48)),0)+IF(AND(Schulden!J17&lt;Schulden!J20,AN48&gt;0),MAX(0,AN48+AO48-MIN(Schulden!G17,AN48+AO48)),0)+IF(AND(Schulden!J18&lt;Schulden!J20,AR48&gt;0),MAX(0,AR48+AS48-MIN(Schulden!G18,AR48+AS48)),0)+IF(AND(Schulden!J19&lt;Schulden!J20,AV48&gt;0),MAX(0,AV48+AW48-MIN(Schulden!G19,AV48+AW48)),0)+IF(AND(Schulden!J20&lt;Schulden!J20,AZ48&gt;0),MAX(0,AZ48+BA48-MIN(Schulden!G20,AZ48+BA48)),0)+IF(AND(Schulden!J21&lt;Schulden!J20,BD48&gt;0),MAX(0,BD48+BE48-MIN(Schulden!G21,BD48+BE48)),0)+IF(AND(Schulden!J22&lt;Schulden!J20,BH48&gt;0),MAX(0,BH48+BI48-MIN(Schulden!G22,BH48+BI48)),0))),MAX(0,AZ48+BA48-MIN(Schulden!G20,AZ48+BA48)))+SUMIFS(Sonderzahlungen!$D$8:$D$67,Sonderzahlungen!$G$8:$G$67,$B48,Sonderzahlungen!$E$8:$E$67,"Gezielte Schuld",Sonderzahlungen!$F$8:$F$67,Schulden!B20)))</f>
        <v/>
      </c>
      <c r="BC48" s="24">
        <f>MAX(0,AZ48+BA48-BB48)</f>
        <v/>
      </c>
      <c r="BD48" s="24">
        <f>BG47</f>
        <v/>
      </c>
      <c r="BE48" s="24">
        <f>IF(BD48&lt;=0,0,BD48*Schulden!F21/12)</f>
        <v/>
      </c>
      <c r="BF48" s="24">
        <f>IF(BD48&lt;=0,0,MIN(BD48+BE48,MIN(Schulden!G21,BD48+BE48)+MIN(MAX(0,Strategie!$C$9+SUMIFS(Sonderzahlungen!$D$8:$D$67,Sonderzahlungen!$G$8:$G$67,$B48,Sonderzahlungen!$E$8:$E$67,"Nach Strategie")-(IF(AND(Schulden!J8&lt;Schulden!J21,D48&gt;0),MAX(0,D48+E48-MIN(Schulden!G8,D48+E48)),0)+IF(AND(Schulden!J9&lt;Schulden!J21,H48&gt;0),MAX(0,H48+I48-MIN(Schulden!G9,H48+I48)),0)+IF(AND(Schulden!J10&lt;Schulden!J21,L48&gt;0),MAX(0,L48+M48-MIN(Schulden!G10,L48+M48)),0)+IF(AND(Schulden!J11&lt;Schulden!J21,P48&gt;0),MAX(0,P48+Q48-MIN(Schulden!G11,P48+Q48)),0)+IF(AND(Schulden!J12&lt;Schulden!J21,T48&gt;0),MAX(0,T48+U48-MIN(Schulden!G12,T48+U48)),0)+IF(AND(Schulden!J13&lt;Schulden!J21,X48&gt;0),MAX(0,X48+Y48-MIN(Schulden!G13,X48+Y48)),0)+IF(AND(Schulden!J14&lt;Schulden!J21,AB48&gt;0),MAX(0,AB48+AC48-MIN(Schulden!G14,AB48+AC48)),0)+IF(AND(Schulden!J15&lt;Schulden!J21,AF48&gt;0),MAX(0,AF48+AG48-MIN(Schulden!G15,AF48+AG48)),0)+IF(AND(Schulden!J16&lt;Schulden!J21,AJ48&gt;0),MAX(0,AJ48+AK48-MIN(Schulden!G16,AJ48+AK48)),0)+IF(AND(Schulden!J17&lt;Schulden!J21,AN48&gt;0),MAX(0,AN48+AO48-MIN(Schulden!G17,AN48+AO48)),0)+IF(AND(Schulden!J18&lt;Schulden!J21,AR48&gt;0),MAX(0,AR48+AS48-MIN(Schulden!G18,AR48+AS48)),0)+IF(AND(Schulden!J19&lt;Schulden!J21,AV48&gt;0),MAX(0,AV48+AW48-MIN(Schulden!G19,AV48+AW48)),0)+IF(AND(Schulden!J20&lt;Schulden!J21,AZ48&gt;0),MAX(0,AZ48+BA48-MIN(Schulden!G20,AZ48+BA48)),0)+IF(AND(Schulden!J21&lt;Schulden!J21,BD48&gt;0),MAX(0,BD48+BE48-MIN(Schulden!G21,BD48+BE48)),0)+IF(AND(Schulden!J22&lt;Schulden!J21,BH48&gt;0),MAX(0,BH48+BI48-MIN(Schulden!G22,BH48+BI48)),0))),MAX(0,BD48+BE48-MIN(Schulden!G21,BD48+BE48)))+SUMIFS(Sonderzahlungen!$D$8:$D$67,Sonderzahlungen!$G$8:$G$67,$B48,Sonderzahlungen!$E$8:$E$67,"Gezielte Schuld",Sonderzahlungen!$F$8:$F$67,Schulden!B21)))</f>
        <v/>
      </c>
      <c r="BG48" s="24">
        <f>MAX(0,BD48+BE48-BF48)</f>
        <v/>
      </c>
      <c r="BH48" s="24">
        <f>BK47</f>
        <v/>
      </c>
      <c r="BI48" s="24">
        <f>IF(BH48&lt;=0,0,BH48*Schulden!F22/12)</f>
        <v/>
      </c>
      <c r="BJ48" s="24">
        <f>IF(BH48&lt;=0,0,MIN(BH48+BI48,MIN(Schulden!G22,BH48+BI48)+MIN(MAX(0,Strategie!$C$9+SUMIFS(Sonderzahlungen!$D$8:$D$67,Sonderzahlungen!$G$8:$G$67,$B48,Sonderzahlungen!$E$8:$E$67,"Nach Strategie")-(IF(AND(Schulden!J8&lt;Schulden!J22,D48&gt;0),MAX(0,D48+E48-MIN(Schulden!G8,D48+E48)),0)+IF(AND(Schulden!J9&lt;Schulden!J22,H48&gt;0),MAX(0,H48+I48-MIN(Schulden!G9,H48+I48)),0)+IF(AND(Schulden!J10&lt;Schulden!J22,L48&gt;0),MAX(0,L48+M48-MIN(Schulden!G10,L48+M48)),0)+IF(AND(Schulden!J11&lt;Schulden!J22,P48&gt;0),MAX(0,P48+Q48-MIN(Schulden!G11,P48+Q48)),0)+IF(AND(Schulden!J12&lt;Schulden!J22,T48&gt;0),MAX(0,T48+U48-MIN(Schulden!G12,T48+U48)),0)+IF(AND(Schulden!J13&lt;Schulden!J22,X48&gt;0),MAX(0,X48+Y48-MIN(Schulden!G13,X48+Y48)),0)+IF(AND(Schulden!J14&lt;Schulden!J22,AB48&gt;0),MAX(0,AB48+AC48-MIN(Schulden!G14,AB48+AC48)),0)+IF(AND(Schulden!J15&lt;Schulden!J22,AF48&gt;0),MAX(0,AF48+AG48-MIN(Schulden!G15,AF48+AG48)),0)+IF(AND(Schulden!J16&lt;Schulden!J22,AJ48&gt;0),MAX(0,AJ48+AK48-MIN(Schulden!G16,AJ48+AK48)),0)+IF(AND(Schulden!J17&lt;Schulden!J22,AN48&gt;0),MAX(0,AN48+AO48-MIN(Schulden!G17,AN48+AO48)),0)+IF(AND(Schulden!J18&lt;Schulden!J22,AR48&gt;0),MAX(0,AR48+AS48-MIN(Schulden!G18,AR48+AS48)),0)+IF(AND(Schulden!J19&lt;Schulden!J22,AV48&gt;0),MAX(0,AV48+AW48-MIN(Schulden!G19,AV48+AW48)),0)+IF(AND(Schulden!J20&lt;Schulden!J22,AZ48&gt;0),MAX(0,AZ48+BA48-MIN(Schulden!G20,AZ48+BA48)),0)+IF(AND(Schulden!J21&lt;Schulden!J22,BD48&gt;0),MAX(0,BD48+BE48-MIN(Schulden!G21,BD48+BE48)),0)+IF(AND(Schulden!J22&lt;Schulden!J22,BH48&gt;0),MAX(0,BH48+BI48-MIN(Schulden!G22,BH48+BI48)),0))),MAX(0,BH48+BI48-MIN(Schulden!G22,BH48+BI48)))+SUMIFS(Sonderzahlungen!$D$8:$D$67,Sonderzahlungen!$G$8:$G$67,$B48,Sonderzahlungen!$E$8:$E$67,"Gezielte Schuld",Sonderzahlungen!$F$8:$F$67,Schulden!B22)))</f>
        <v/>
      </c>
      <c r="BK48" s="24">
        <f>MAX(0,BH48+BI48-BJ48)</f>
        <v/>
      </c>
    </row>
    <row r="49">
      <c r="B49" s="23">
        <f>EDATE(B48,1)</f>
        <v/>
      </c>
      <c r="C49" s="24">
        <f>SUMIFS(Sonderzahlungen!$D$8:$D$67,Sonderzahlungen!$G$8:$G$67,B49)</f>
        <v/>
      </c>
      <c r="D49" s="24">
        <f>G48</f>
        <v/>
      </c>
      <c r="E49" s="24">
        <f>IF(D49&lt;=0,0,D49*Schulden!F8/12)</f>
        <v/>
      </c>
      <c r="F49" s="24">
        <f>IF(D49&lt;=0,0,MIN(D49+E49,MIN(Schulden!G8,D49+E49)+MIN(MAX(0,Strategie!$C$9+SUMIFS(Sonderzahlungen!$D$8:$D$67,Sonderzahlungen!$G$8:$G$67,$B49,Sonderzahlungen!$E$8:$E$67,"Nach Strategie")-(IF(AND(Schulden!J8&lt;Schulden!J8,D49&gt;0),MAX(0,D49+E49-MIN(Schulden!G8,D49+E49)),0)+IF(AND(Schulden!J9&lt;Schulden!J8,H49&gt;0),MAX(0,H49+I49-MIN(Schulden!G9,H49+I49)),0)+IF(AND(Schulden!J10&lt;Schulden!J8,L49&gt;0),MAX(0,L49+M49-MIN(Schulden!G10,L49+M49)),0)+IF(AND(Schulden!J11&lt;Schulden!J8,P49&gt;0),MAX(0,P49+Q49-MIN(Schulden!G11,P49+Q49)),0)+IF(AND(Schulden!J12&lt;Schulden!J8,T49&gt;0),MAX(0,T49+U49-MIN(Schulden!G12,T49+U49)),0)+IF(AND(Schulden!J13&lt;Schulden!J8,X49&gt;0),MAX(0,X49+Y49-MIN(Schulden!G13,X49+Y49)),0)+IF(AND(Schulden!J14&lt;Schulden!J8,AB49&gt;0),MAX(0,AB49+AC49-MIN(Schulden!G14,AB49+AC49)),0)+IF(AND(Schulden!J15&lt;Schulden!J8,AF49&gt;0),MAX(0,AF49+AG49-MIN(Schulden!G15,AF49+AG49)),0)+IF(AND(Schulden!J16&lt;Schulden!J8,AJ49&gt;0),MAX(0,AJ49+AK49-MIN(Schulden!G16,AJ49+AK49)),0)+IF(AND(Schulden!J17&lt;Schulden!J8,AN49&gt;0),MAX(0,AN49+AO49-MIN(Schulden!G17,AN49+AO49)),0)+IF(AND(Schulden!J18&lt;Schulden!J8,AR49&gt;0),MAX(0,AR49+AS49-MIN(Schulden!G18,AR49+AS49)),0)+IF(AND(Schulden!J19&lt;Schulden!J8,AV49&gt;0),MAX(0,AV49+AW49-MIN(Schulden!G19,AV49+AW49)),0)+IF(AND(Schulden!J20&lt;Schulden!J8,AZ49&gt;0),MAX(0,AZ49+BA49-MIN(Schulden!G20,AZ49+BA49)),0)+IF(AND(Schulden!J21&lt;Schulden!J8,BD49&gt;0),MAX(0,BD49+BE49-MIN(Schulden!G21,BD49+BE49)),0)+IF(AND(Schulden!J22&lt;Schulden!J8,BH49&gt;0),MAX(0,BH49+BI49-MIN(Schulden!G22,BH49+BI49)),0))),MAX(0,D49+E49-MIN(Schulden!G8,D49+E49)))+SUMIFS(Sonderzahlungen!$D$8:$D$67,Sonderzahlungen!$G$8:$G$67,$B49,Sonderzahlungen!$E$8:$E$67,"Gezielte Schuld",Sonderzahlungen!$F$8:$F$67,Schulden!B8)))</f>
        <v/>
      </c>
      <c r="G49" s="24">
        <f>MAX(0,D49+E49-F49)</f>
        <v/>
      </c>
      <c r="H49" s="24">
        <f>K48</f>
        <v/>
      </c>
      <c r="I49" s="24">
        <f>IF(H49&lt;=0,0,H49*Schulden!F9/12)</f>
        <v/>
      </c>
      <c r="J49" s="24">
        <f>IF(H49&lt;=0,0,MIN(H49+I49,MIN(Schulden!G9,H49+I49)+MIN(MAX(0,Strategie!$C$9+SUMIFS(Sonderzahlungen!$D$8:$D$67,Sonderzahlungen!$G$8:$G$67,$B49,Sonderzahlungen!$E$8:$E$67,"Nach Strategie")-(IF(AND(Schulden!J8&lt;Schulden!J9,D49&gt;0),MAX(0,D49+E49-MIN(Schulden!G8,D49+E49)),0)+IF(AND(Schulden!J9&lt;Schulden!J9,H49&gt;0),MAX(0,H49+I49-MIN(Schulden!G9,H49+I49)),0)+IF(AND(Schulden!J10&lt;Schulden!J9,L49&gt;0),MAX(0,L49+M49-MIN(Schulden!G10,L49+M49)),0)+IF(AND(Schulden!J11&lt;Schulden!J9,P49&gt;0),MAX(0,P49+Q49-MIN(Schulden!G11,P49+Q49)),0)+IF(AND(Schulden!J12&lt;Schulden!J9,T49&gt;0),MAX(0,T49+U49-MIN(Schulden!G12,T49+U49)),0)+IF(AND(Schulden!J13&lt;Schulden!J9,X49&gt;0),MAX(0,X49+Y49-MIN(Schulden!G13,X49+Y49)),0)+IF(AND(Schulden!J14&lt;Schulden!J9,AB49&gt;0),MAX(0,AB49+AC49-MIN(Schulden!G14,AB49+AC49)),0)+IF(AND(Schulden!J15&lt;Schulden!J9,AF49&gt;0),MAX(0,AF49+AG49-MIN(Schulden!G15,AF49+AG49)),0)+IF(AND(Schulden!J16&lt;Schulden!J9,AJ49&gt;0),MAX(0,AJ49+AK49-MIN(Schulden!G16,AJ49+AK49)),0)+IF(AND(Schulden!J17&lt;Schulden!J9,AN49&gt;0),MAX(0,AN49+AO49-MIN(Schulden!G17,AN49+AO49)),0)+IF(AND(Schulden!J18&lt;Schulden!J9,AR49&gt;0),MAX(0,AR49+AS49-MIN(Schulden!G18,AR49+AS49)),0)+IF(AND(Schulden!J19&lt;Schulden!J9,AV49&gt;0),MAX(0,AV49+AW49-MIN(Schulden!G19,AV49+AW49)),0)+IF(AND(Schulden!J20&lt;Schulden!J9,AZ49&gt;0),MAX(0,AZ49+BA49-MIN(Schulden!G20,AZ49+BA49)),0)+IF(AND(Schulden!J21&lt;Schulden!J9,BD49&gt;0),MAX(0,BD49+BE49-MIN(Schulden!G21,BD49+BE49)),0)+IF(AND(Schulden!J22&lt;Schulden!J9,BH49&gt;0),MAX(0,BH49+BI49-MIN(Schulden!G22,BH49+BI49)),0))),MAX(0,H49+I49-MIN(Schulden!G9,H49+I49)))+SUMIFS(Sonderzahlungen!$D$8:$D$67,Sonderzahlungen!$G$8:$G$67,$B49,Sonderzahlungen!$E$8:$E$67,"Gezielte Schuld",Sonderzahlungen!$F$8:$F$67,Schulden!B9)))</f>
        <v/>
      </c>
      <c r="K49" s="24">
        <f>MAX(0,H49+I49-J49)</f>
        <v/>
      </c>
      <c r="L49" s="24">
        <f>O48</f>
        <v/>
      </c>
      <c r="M49" s="24">
        <f>IF(L49&lt;=0,0,L49*Schulden!F10/12)</f>
        <v/>
      </c>
      <c r="N49" s="24">
        <f>IF(L49&lt;=0,0,MIN(L49+M49,MIN(Schulden!G10,L49+M49)+MIN(MAX(0,Strategie!$C$9+SUMIFS(Sonderzahlungen!$D$8:$D$67,Sonderzahlungen!$G$8:$G$67,$B49,Sonderzahlungen!$E$8:$E$67,"Nach Strategie")-(IF(AND(Schulden!J8&lt;Schulden!J10,D49&gt;0),MAX(0,D49+E49-MIN(Schulden!G8,D49+E49)),0)+IF(AND(Schulden!J9&lt;Schulden!J10,H49&gt;0),MAX(0,H49+I49-MIN(Schulden!G9,H49+I49)),0)+IF(AND(Schulden!J10&lt;Schulden!J10,L49&gt;0),MAX(0,L49+M49-MIN(Schulden!G10,L49+M49)),0)+IF(AND(Schulden!J11&lt;Schulden!J10,P49&gt;0),MAX(0,P49+Q49-MIN(Schulden!G11,P49+Q49)),0)+IF(AND(Schulden!J12&lt;Schulden!J10,T49&gt;0),MAX(0,T49+U49-MIN(Schulden!G12,T49+U49)),0)+IF(AND(Schulden!J13&lt;Schulden!J10,X49&gt;0),MAX(0,X49+Y49-MIN(Schulden!G13,X49+Y49)),0)+IF(AND(Schulden!J14&lt;Schulden!J10,AB49&gt;0),MAX(0,AB49+AC49-MIN(Schulden!G14,AB49+AC49)),0)+IF(AND(Schulden!J15&lt;Schulden!J10,AF49&gt;0),MAX(0,AF49+AG49-MIN(Schulden!G15,AF49+AG49)),0)+IF(AND(Schulden!J16&lt;Schulden!J10,AJ49&gt;0),MAX(0,AJ49+AK49-MIN(Schulden!G16,AJ49+AK49)),0)+IF(AND(Schulden!J17&lt;Schulden!J10,AN49&gt;0),MAX(0,AN49+AO49-MIN(Schulden!G17,AN49+AO49)),0)+IF(AND(Schulden!J18&lt;Schulden!J10,AR49&gt;0),MAX(0,AR49+AS49-MIN(Schulden!G18,AR49+AS49)),0)+IF(AND(Schulden!J19&lt;Schulden!J10,AV49&gt;0),MAX(0,AV49+AW49-MIN(Schulden!G19,AV49+AW49)),0)+IF(AND(Schulden!J20&lt;Schulden!J10,AZ49&gt;0),MAX(0,AZ49+BA49-MIN(Schulden!G20,AZ49+BA49)),0)+IF(AND(Schulden!J21&lt;Schulden!J10,BD49&gt;0),MAX(0,BD49+BE49-MIN(Schulden!G21,BD49+BE49)),0)+IF(AND(Schulden!J22&lt;Schulden!J10,BH49&gt;0),MAX(0,BH49+BI49-MIN(Schulden!G22,BH49+BI49)),0))),MAX(0,L49+M49-MIN(Schulden!G10,L49+M49)))+SUMIFS(Sonderzahlungen!$D$8:$D$67,Sonderzahlungen!$G$8:$G$67,$B49,Sonderzahlungen!$E$8:$E$67,"Gezielte Schuld",Sonderzahlungen!$F$8:$F$67,Schulden!B10)))</f>
        <v/>
      </c>
      <c r="O49" s="24">
        <f>MAX(0,L49+M49-N49)</f>
        <v/>
      </c>
      <c r="P49" s="24">
        <f>S48</f>
        <v/>
      </c>
      <c r="Q49" s="24">
        <f>IF(P49&lt;=0,0,P49*Schulden!F11/12)</f>
        <v/>
      </c>
      <c r="R49" s="24">
        <f>IF(P49&lt;=0,0,MIN(P49+Q49,MIN(Schulden!G11,P49+Q49)+MIN(MAX(0,Strategie!$C$9+SUMIFS(Sonderzahlungen!$D$8:$D$67,Sonderzahlungen!$G$8:$G$67,$B49,Sonderzahlungen!$E$8:$E$67,"Nach Strategie")-(IF(AND(Schulden!J8&lt;Schulden!J11,D49&gt;0),MAX(0,D49+E49-MIN(Schulden!G8,D49+E49)),0)+IF(AND(Schulden!J9&lt;Schulden!J11,H49&gt;0),MAX(0,H49+I49-MIN(Schulden!G9,H49+I49)),0)+IF(AND(Schulden!J10&lt;Schulden!J11,L49&gt;0),MAX(0,L49+M49-MIN(Schulden!G10,L49+M49)),0)+IF(AND(Schulden!J11&lt;Schulden!J11,P49&gt;0),MAX(0,P49+Q49-MIN(Schulden!G11,P49+Q49)),0)+IF(AND(Schulden!J12&lt;Schulden!J11,T49&gt;0),MAX(0,T49+U49-MIN(Schulden!G12,T49+U49)),0)+IF(AND(Schulden!J13&lt;Schulden!J11,X49&gt;0),MAX(0,X49+Y49-MIN(Schulden!G13,X49+Y49)),0)+IF(AND(Schulden!J14&lt;Schulden!J11,AB49&gt;0),MAX(0,AB49+AC49-MIN(Schulden!G14,AB49+AC49)),0)+IF(AND(Schulden!J15&lt;Schulden!J11,AF49&gt;0),MAX(0,AF49+AG49-MIN(Schulden!G15,AF49+AG49)),0)+IF(AND(Schulden!J16&lt;Schulden!J11,AJ49&gt;0),MAX(0,AJ49+AK49-MIN(Schulden!G16,AJ49+AK49)),0)+IF(AND(Schulden!J17&lt;Schulden!J11,AN49&gt;0),MAX(0,AN49+AO49-MIN(Schulden!G17,AN49+AO49)),0)+IF(AND(Schulden!J18&lt;Schulden!J11,AR49&gt;0),MAX(0,AR49+AS49-MIN(Schulden!G18,AR49+AS49)),0)+IF(AND(Schulden!J19&lt;Schulden!J11,AV49&gt;0),MAX(0,AV49+AW49-MIN(Schulden!G19,AV49+AW49)),0)+IF(AND(Schulden!J20&lt;Schulden!J11,AZ49&gt;0),MAX(0,AZ49+BA49-MIN(Schulden!G20,AZ49+BA49)),0)+IF(AND(Schulden!J21&lt;Schulden!J11,BD49&gt;0),MAX(0,BD49+BE49-MIN(Schulden!G21,BD49+BE49)),0)+IF(AND(Schulden!J22&lt;Schulden!J11,BH49&gt;0),MAX(0,BH49+BI49-MIN(Schulden!G22,BH49+BI49)),0))),MAX(0,P49+Q49-MIN(Schulden!G11,P49+Q49)))+SUMIFS(Sonderzahlungen!$D$8:$D$67,Sonderzahlungen!$G$8:$G$67,$B49,Sonderzahlungen!$E$8:$E$67,"Gezielte Schuld",Sonderzahlungen!$F$8:$F$67,Schulden!B11)))</f>
        <v/>
      </c>
      <c r="S49" s="24">
        <f>MAX(0,P49+Q49-R49)</f>
        <v/>
      </c>
      <c r="T49" s="24">
        <f>W48</f>
        <v/>
      </c>
      <c r="U49" s="24">
        <f>IF(T49&lt;=0,0,T49*Schulden!F12/12)</f>
        <v/>
      </c>
      <c r="V49" s="24">
        <f>IF(T49&lt;=0,0,MIN(T49+U49,MIN(Schulden!G12,T49+U49)+MIN(MAX(0,Strategie!$C$9+SUMIFS(Sonderzahlungen!$D$8:$D$67,Sonderzahlungen!$G$8:$G$67,$B49,Sonderzahlungen!$E$8:$E$67,"Nach Strategie")-(IF(AND(Schulden!J8&lt;Schulden!J12,D49&gt;0),MAX(0,D49+E49-MIN(Schulden!G8,D49+E49)),0)+IF(AND(Schulden!J9&lt;Schulden!J12,H49&gt;0),MAX(0,H49+I49-MIN(Schulden!G9,H49+I49)),0)+IF(AND(Schulden!J10&lt;Schulden!J12,L49&gt;0),MAX(0,L49+M49-MIN(Schulden!G10,L49+M49)),0)+IF(AND(Schulden!J11&lt;Schulden!J12,P49&gt;0),MAX(0,P49+Q49-MIN(Schulden!G11,P49+Q49)),0)+IF(AND(Schulden!J12&lt;Schulden!J12,T49&gt;0),MAX(0,T49+U49-MIN(Schulden!G12,T49+U49)),0)+IF(AND(Schulden!J13&lt;Schulden!J12,X49&gt;0),MAX(0,X49+Y49-MIN(Schulden!G13,X49+Y49)),0)+IF(AND(Schulden!J14&lt;Schulden!J12,AB49&gt;0),MAX(0,AB49+AC49-MIN(Schulden!G14,AB49+AC49)),0)+IF(AND(Schulden!J15&lt;Schulden!J12,AF49&gt;0),MAX(0,AF49+AG49-MIN(Schulden!G15,AF49+AG49)),0)+IF(AND(Schulden!J16&lt;Schulden!J12,AJ49&gt;0),MAX(0,AJ49+AK49-MIN(Schulden!G16,AJ49+AK49)),0)+IF(AND(Schulden!J17&lt;Schulden!J12,AN49&gt;0),MAX(0,AN49+AO49-MIN(Schulden!G17,AN49+AO49)),0)+IF(AND(Schulden!J18&lt;Schulden!J12,AR49&gt;0),MAX(0,AR49+AS49-MIN(Schulden!G18,AR49+AS49)),0)+IF(AND(Schulden!J19&lt;Schulden!J12,AV49&gt;0),MAX(0,AV49+AW49-MIN(Schulden!G19,AV49+AW49)),0)+IF(AND(Schulden!J20&lt;Schulden!J12,AZ49&gt;0),MAX(0,AZ49+BA49-MIN(Schulden!G20,AZ49+BA49)),0)+IF(AND(Schulden!J21&lt;Schulden!J12,BD49&gt;0),MAX(0,BD49+BE49-MIN(Schulden!G21,BD49+BE49)),0)+IF(AND(Schulden!J22&lt;Schulden!J12,BH49&gt;0),MAX(0,BH49+BI49-MIN(Schulden!G22,BH49+BI49)),0))),MAX(0,T49+U49-MIN(Schulden!G12,T49+U49)))+SUMIFS(Sonderzahlungen!$D$8:$D$67,Sonderzahlungen!$G$8:$G$67,$B49,Sonderzahlungen!$E$8:$E$67,"Gezielte Schuld",Sonderzahlungen!$F$8:$F$67,Schulden!B12)))</f>
        <v/>
      </c>
      <c r="W49" s="24">
        <f>MAX(0,T49+U49-V49)</f>
        <v/>
      </c>
      <c r="X49" s="24">
        <f>AA48</f>
        <v/>
      </c>
      <c r="Y49" s="24">
        <f>IF(X49&lt;=0,0,X49*Schulden!F13/12)</f>
        <v/>
      </c>
      <c r="Z49" s="24">
        <f>IF(X49&lt;=0,0,MIN(X49+Y49,MIN(Schulden!G13,X49+Y49)+MIN(MAX(0,Strategie!$C$9+SUMIFS(Sonderzahlungen!$D$8:$D$67,Sonderzahlungen!$G$8:$G$67,$B49,Sonderzahlungen!$E$8:$E$67,"Nach Strategie")-(IF(AND(Schulden!J8&lt;Schulden!J13,D49&gt;0),MAX(0,D49+E49-MIN(Schulden!G8,D49+E49)),0)+IF(AND(Schulden!J9&lt;Schulden!J13,H49&gt;0),MAX(0,H49+I49-MIN(Schulden!G9,H49+I49)),0)+IF(AND(Schulden!J10&lt;Schulden!J13,L49&gt;0),MAX(0,L49+M49-MIN(Schulden!G10,L49+M49)),0)+IF(AND(Schulden!J11&lt;Schulden!J13,P49&gt;0),MAX(0,P49+Q49-MIN(Schulden!G11,P49+Q49)),0)+IF(AND(Schulden!J12&lt;Schulden!J13,T49&gt;0),MAX(0,T49+U49-MIN(Schulden!G12,T49+U49)),0)+IF(AND(Schulden!J13&lt;Schulden!J13,X49&gt;0),MAX(0,X49+Y49-MIN(Schulden!G13,X49+Y49)),0)+IF(AND(Schulden!J14&lt;Schulden!J13,AB49&gt;0),MAX(0,AB49+AC49-MIN(Schulden!G14,AB49+AC49)),0)+IF(AND(Schulden!J15&lt;Schulden!J13,AF49&gt;0),MAX(0,AF49+AG49-MIN(Schulden!G15,AF49+AG49)),0)+IF(AND(Schulden!J16&lt;Schulden!J13,AJ49&gt;0),MAX(0,AJ49+AK49-MIN(Schulden!G16,AJ49+AK49)),0)+IF(AND(Schulden!J17&lt;Schulden!J13,AN49&gt;0),MAX(0,AN49+AO49-MIN(Schulden!G17,AN49+AO49)),0)+IF(AND(Schulden!J18&lt;Schulden!J13,AR49&gt;0),MAX(0,AR49+AS49-MIN(Schulden!G18,AR49+AS49)),0)+IF(AND(Schulden!J19&lt;Schulden!J13,AV49&gt;0),MAX(0,AV49+AW49-MIN(Schulden!G19,AV49+AW49)),0)+IF(AND(Schulden!J20&lt;Schulden!J13,AZ49&gt;0),MAX(0,AZ49+BA49-MIN(Schulden!G20,AZ49+BA49)),0)+IF(AND(Schulden!J21&lt;Schulden!J13,BD49&gt;0),MAX(0,BD49+BE49-MIN(Schulden!G21,BD49+BE49)),0)+IF(AND(Schulden!J22&lt;Schulden!J13,BH49&gt;0),MAX(0,BH49+BI49-MIN(Schulden!G22,BH49+BI49)),0))),MAX(0,X49+Y49-MIN(Schulden!G13,X49+Y49)))+SUMIFS(Sonderzahlungen!$D$8:$D$67,Sonderzahlungen!$G$8:$G$67,$B49,Sonderzahlungen!$E$8:$E$67,"Gezielte Schuld",Sonderzahlungen!$F$8:$F$67,Schulden!B13)))</f>
        <v/>
      </c>
      <c r="AA49" s="24">
        <f>MAX(0,X49+Y49-Z49)</f>
        <v/>
      </c>
      <c r="AB49" s="24">
        <f>AE48</f>
        <v/>
      </c>
      <c r="AC49" s="24">
        <f>IF(AB49&lt;=0,0,AB49*Schulden!F14/12)</f>
        <v/>
      </c>
      <c r="AD49" s="24">
        <f>IF(AB49&lt;=0,0,MIN(AB49+AC49,MIN(Schulden!G14,AB49+AC49)+MIN(MAX(0,Strategie!$C$9+SUMIFS(Sonderzahlungen!$D$8:$D$67,Sonderzahlungen!$G$8:$G$67,$B49,Sonderzahlungen!$E$8:$E$67,"Nach Strategie")-(IF(AND(Schulden!J8&lt;Schulden!J14,D49&gt;0),MAX(0,D49+E49-MIN(Schulden!G8,D49+E49)),0)+IF(AND(Schulden!J9&lt;Schulden!J14,H49&gt;0),MAX(0,H49+I49-MIN(Schulden!G9,H49+I49)),0)+IF(AND(Schulden!J10&lt;Schulden!J14,L49&gt;0),MAX(0,L49+M49-MIN(Schulden!G10,L49+M49)),0)+IF(AND(Schulden!J11&lt;Schulden!J14,P49&gt;0),MAX(0,P49+Q49-MIN(Schulden!G11,P49+Q49)),0)+IF(AND(Schulden!J12&lt;Schulden!J14,T49&gt;0),MAX(0,T49+U49-MIN(Schulden!G12,T49+U49)),0)+IF(AND(Schulden!J13&lt;Schulden!J14,X49&gt;0),MAX(0,X49+Y49-MIN(Schulden!G13,X49+Y49)),0)+IF(AND(Schulden!J14&lt;Schulden!J14,AB49&gt;0),MAX(0,AB49+AC49-MIN(Schulden!G14,AB49+AC49)),0)+IF(AND(Schulden!J15&lt;Schulden!J14,AF49&gt;0),MAX(0,AF49+AG49-MIN(Schulden!G15,AF49+AG49)),0)+IF(AND(Schulden!J16&lt;Schulden!J14,AJ49&gt;0),MAX(0,AJ49+AK49-MIN(Schulden!G16,AJ49+AK49)),0)+IF(AND(Schulden!J17&lt;Schulden!J14,AN49&gt;0),MAX(0,AN49+AO49-MIN(Schulden!G17,AN49+AO49)),0)+IF(AND(Schulden!J18&lt;Schulden!J14,AR49&gt;0),MAX(0,AR49+AS49-MIN(Schulden!G18,AR49+AS49)),0)+IF(AND(Schulden!J19&lt;Schulden!J14,AV49&gt;0),MAX(0,AV49+AW49-MIN(Schulden!G19,AV49+AW49)),0)+IF(AND(Schulden!J20&lt;Schulden!J14,AZ49&gt;0),MAX(0,AZ49+BA49-MIN(Schulden!G20,AZ49+BA49)),0)+IF(AND(Schulden!J21&lt;Schulden!J14,BD49&gt;0),MAX(0,BD49+BE49-MIN(Schulden!G21,BD49+BE49)),0)+IF(AND(Schulden!J22&lt;Schulden!J14,BH49&gt;0),MAX(0,BH49+BI49-MIN(Schulden!G22,BH49+BI49)),0))),MAX(0,AB49+AC49-MIN(Schulden!G14,AB49+AC49)))+SUMIFS(Sonderzahlungen!$D$8:$D$67,Sonderzahlungen!$G$8:$G$67,$B49,Sonderzahlungen!$E$8:$E$67,"Gezielte Schuld",Sonderzahlungen!$F$8:$F$67,Schulden!B14)))</f>
        <v/>
      </c>
      <c r="AE49" s="24">
        <f>MAX(0,AB49+AC49-AD49)</f>
        <v/>
      </c>
      <c r="AF49" s="24">
        <f>AI48</f>
        <v/>
      </c>
      <c r="AG49" s="24">
        <f>IF(AF49&lt;=0,0,AF49*Schulden!F15/12)</f>
        <v/>
      </c>
      <c r="AH49" s="24">
        <f>IF(AF49&lt;=0,0,MIN(AF49+AG49,MIN(Schulden!G15,AF49+AG49)+MIN(MAX(0,Strategie!$C$9+SUMIFS(Sonderzahlungen!$D$8:$D$67,Sonderzahlungen!$G$8:$G$67,$B49,Sonderzahlungen!$E$8:$E$67,"Nach Strategie")-(IF(AND(Schulden!J8&lt;Schulden!J15,D49&gt;0),MAX(0,D49+E49-MIN(Schulden!G8,D49+E49)),0)+IF(AND(Schulden!J9&lt;Schulden!J15,H49&gt;0),MAX(0,H49+I49-MIN(Schulden!G9,H49+I49)),0)+IF(AND(Schulden!J10&lt;Schulden!J15,L49&gt;0),MAX(0,L49+M49-MIN(Schulden!G10,L49+M49)),0)+IF(AND(Schulden!J11&lt;Schulden!J15,P49&gt;0),MAX(0,P49+Q49-MIN(Schulden!G11,P49+Q49)),0)+IF(AND(Schulden!J12&lt;Schulden!J15,T49&gt;0),MAX(0,T49+U49-MIN(Schulden!G12,T49+U49)),0)+IF(AND(Schulden!J13&lt;Schulden!J15,X49&gt;0),MAX(0,X49+Y49-MIN(Schulden!G13,X49+Y49)),0)+IF(AND(Schulden!J14&lt;Schulden!J15,AB49&gt;0),MAX(0,AB49+AC49-MIN(Schulden!G14,AB49+AC49)),0)+IF(AND(Schulden!J15&lt;Schulden!J15,AF49&gt;0),MAX(0,AF49+AG49-MIN(Schulden!G15,AF49+AG49)),0)+IF(AND(Schulden!J16&lt;Schulden!J15,AJ49&gt;0),MAX(0,AJ49+AK49-MIN(Schulden!G16,AJ49+AK49)),0)+IF(AND(Schulden!J17&lt;Schulden!J15,AN49&gt;0),MAX(0,AN49+AO49-MIN(Schulden!G17,AN49+AO49)),0)+IF(AND(Schulden!J18&lt;Schulden!J15,AR49&gt;0),MAX(0,AR49+AS49-MIN(Schulden!G18,AR49+AS49)),0)+IF(AND(Schulden!J19&lt;Schulden!J15,AV49&gt;0),MAX(0,AV49+AW49-MIN(Schulden!G19,AV49+AW49)),0)+IF(AND(Schulden!J20&lt;Schulden!J15,AZ49&gt;0),MAX(0,AZ49+BA49-MIN(Schulden!G20,AZ49+BA49)),0)+IF(AND(Schulden!J21&lt;Schulden!J15,BD49&gt;0),MAX(0,BD49+BE49-MIN(Schulden!G21,BD49+BE49)),0)+IF(AND(Schulden!J22&lt;Schulden!J15,BH49&gt;0),MAX(0,BH49+BI49-MIN(Schulden!G22,BH49+BI49)),0))),MAX(0,AF49+AG49-MIN(Schulden!G15,AF49+AG49)))+SUMIFS(Sonderzahlungen!$D$8:$D$67,Sonderzahlungen!$G$8:$G$67,$B49,Sonderzahlungen!$E$8:$E$67,"Gezielte Schuld",Sonderzahlungen!$F$8:$F$67,Schulden!B15)))</f>
        <v/>
      </c>
      <c r="AI49" s="24">
        <f>MAX(0,AF49+AG49-AH49)</f>
        <v/>
      </c>
      <c r="AJ49" s="24">
        <f>AM48</f>
        <v/>
      </c>
      <c r="AK49" s="24">
        <f>IF(AJ49&lt;=0,0,AJ49*Schulden!F16/12)</f>
        <v/>
      </c>
      <c r="AL49" s="24">
        <f>IF(AJ49&lt;=0,0,MIN(AJ49+AK49,MIN(Schulden!G16,AJ49+AK49)+MIN(MAX(0,Strategie!$C$9+SUMIFS(Sonderzahlungen!$D$8:$D$67,Sonderzahlungen!$G$8:$G$67,$B49,Sonderzahlungen!$E$8:$E$67,"Nach Strategie")-(IF(AND(Schulden!J8&lt;Schulden!J16,D49&gt;0),MAX(0,D49+E49-MIN(Schulden!G8,D49+E49)),0)+IF(AND(Schulden!J9&lt;Schulden!J16,H49&gt;0),MAX(0,H49+I49-MIN(Schulden!G9,H49+I49)),0)+IF(AND(Schulden!J10&lt;Schulden!J16,L49&gt;0),MAX(0,L49+M49-MIN(Schulden!G10,L49+M49)),0)+IF(AND(Schulden!J11&lt;Schulden!J16,P49&gt;0),MAX(0,P49+Q49-MIN(Schulden!G11,P49+Q49)),0)+IF(AND(Schulden!J12&lt;Schulden!J16,T49&gt;0),MAX(0,T49+U49-MIN(Schulden!G12,T49+U49)),0)+IF(AND(Schulden!J13&lt;Schulden!J16,X49&gt;0),MAX(0,X49+Y49-MIN(Schulden!G13,X49+Y49)),0)+IF(AND(Schulden!J14&lt;Schulden!J16,AB49&gt;0),MAX(0,AB49+AC49-MIN(Schulden!G14,AB49+AC49)),0)+IF(AND(Schulden!J15&lt;Schulden!J16,AF49&gt;0),MAX(0,AF49+AG49-MIN(Schulden!G15,AF49+AG49)),0)+IF(AND(Schulden!J16&lt;Schulden!J16,AJ49&gt;0),MAX(0,AJ49+AK49-MIN(Schulden!G16,AJ49+AK49)),0)+IF(AND(Schulden!J17&lt;Schulden!J16,AN49&gt;0),MAX(0,AN49+AO49-MIN(Schulden!G17,AN49+AO49)),0)+IF(AND(Schulden!J18&lt;Schulden!J16,AR49&gt;0),MAX(0,AR49+AS49-MIN(Schulden!G18,AR49+AS49)),0)+IF(AND(Schulden!J19&lt;Schulden!J16,AV49&gt;0),MAX(0,AV49+AW49-MIN(Schulden!G19,AV49+AW49)),0)+IF(AND(Schulden!J20&lt;Schulden!J16,AZ49&gt;0),MAX(0,AZ49+BA49-MIN(Schulden!G20,AZ49+BA49)),0)+IF(AND(Schulden!J21&lt;Schulden!J16,BD49&gt;0),MAX(0,BD49+BE49-MIN(Schulden!G21,BD49+BE49)),0)+IF(AND(Schulden!J22&lt;Schulden!J16,BH49&gt;0),MAX(0,BH49+BI49-MIN(Schulden!G22,BH49+BI49)),0))),MAX(0,AJ49+AK49-MIN(Schulden!G16,AJ49+AK49)))+SUMIFS(Sonderzahlungen!$D$8:$D$67,Sonderzahlungen!$G$8:$G$67,$B49,Sonderzahlungen!$E$8:$E$67,"Gezielte Schuld",Sonderzahlungen!$F$8:$F$67,Schulden!B16)))</f>
        <v/>
      </c>
      <c r="AM49" s="24">
        <f>MAX(0,AJ49+AK49-AL49)</f>
        <v/>
      </c>
      <c r="AN49" s="24">
        <f>AQ48</f>
        <v/>
      </c>
      <c r="AO49" s="24">
        <f>IF(AN49&lt;=0,0,AN49*Schulden!F17/12)</f>
        <v/>
      </c>
      <c r="AP49" s="24">
        <f>IF(AN49&lt;=0,0,MIN(AN49+AO49,MIN(Schulden!G17,AN49+AO49)+MIN(MAX(0,Strategie!$C$9+SUMIFS(Sonderzahlungen!$D$8:$D$67,Sonderzahlungen!$G$8:$G$67,$B49,Sonderzahlungen!$E$8:$E$67,"Nach Strategie")-(IF(AND(Schulden!J8&lt;Schulden!J17,D49&gt;0),MAX(0,D49+E49-MIN(Schulden!G8,D49+E49)),0)+IF(AND(Schulden!J9&lt;Schulden!J17,H49&gt;0),MAX(0,H49+I49-MIN(Schulden!G9,H49+I49)),0)+IF(AND(Schulden!J10&lt;Schulden!J17,L49&gt;0),MAX(0,L49+M49-MIN(Schulden!G10,L49+M49)),0)+IF(AND(Schulden!J11&lt;Schulden!J17,P49&gt;0),MAX(0,P49+Q49-MIN(Schulden!G11,P49+Q49)),0)+IF(AND(Schulden!J12&lt;Schulden!J17,T49&gt;0),MAX(0,T49+U49-MIN(Schulden!G12,T49+U49)),0)+IF(AND(Schulden!J13&lt;Schulden!J17,X49&gt;0),MAX(0,X49+Y49-MIN(Schulden!G13,X49+Y49)),0)+IF(AND(Schulden!J14&lt;Schulden!J17,AB49&gt;0),MAX(0,AB49+AC49-MIN(Schulden!G14,AB49+AC49)),0)+IF(AND(Schulden!J15&lt;Schulden!J17,AF49&gt;0),MAX(0,AF49+AG49-MIN(Schulden!G15,AF49+AG49)),0)+IF(AND(Schulden!J16&lt;Schulden!J17,AJ49&gt;0),MAX(0,AJ49+AK49-MIN(Schulden!G16,AJ49+AK49)),0)+IF(AND(Schulden!J17&lt;Schulden!J17,AN49&gt;0),MAX(0,AN49+AO49-MIN(Schulden!G17,AN49+AO49)),0)+IF(AND(Schulden!J18&lt;Schulden!J17,AR49&gt;0),MAX(0,AR49+AS49-MIN(Schulden!G18,AR49+AS49)),0)+IF(AND(Schulden!J19&lt;Schulden!J17,AV49&gt;0),MAX(0,AV49+AW49-MIN(Schulden!G19,AV49+AW49)),0)+IF(AND(Schulden!J20&lt;Schulden!J17,AZ49&gt;0),MAX(0,AZ49+BA49-MIN(Schulden!G20,AZ49+BA49)),0)+IF(AND(Schulden!J21&lt;Schulden!J17,BD49&gt;0),MAX(0,BD49+BE49-MIN(Schulden!G21,BD49+BE49)),0)+IF(AND(Schulden!J22&lt;Schulden!J17,BH49&gt;0),MAX(0,BH49+BI49-MIN(Schulden!G22,BH49+BI49)),0))),MAX(0,AN49+AO49-MIN(Schulden!G17,AN49+AO49)))+SUMIFS(Sonderzahlungen!$D$8:$D$67,Sonderzahlungen!$G$8:$G$67,$B49,Sonderzahlungen!$E$8:$E$67,"Gezielte Schuld",Sonderzahlungen!$F$8:$F$67,Schulden!B17)))</f>
        <v/>
      </c>
      <c r="AQ49" s="24">
        <f>MAX(0,AN49+AO49-AP49)</f>
        <v/>
      </c>
      <c r="AR49" s="24">
        <f>AU48</f>
        <v/>
      </c>
      <c r="AS49" s="24">
        <f>IF(AR49&lt;=0,0,AR49*Schulden!F18/12)</f>
        <v/>
      </c>
      <c r="AT49" s="24">
        <f>IF(AR49&lt;=0,0,MIN(AR49+AS49,MIN(Schulden!G18,AR49+AS49)+MIN(MAX(0,Strategie!$C$9+SUMIFS(Sonderzahlungen!$D$8:$D$67,Sonderzahlungen!$G$8:$G$67,$B49,Sonderzahlungen!$E$8:$E$67,"Nach Strategie")-(IF(AND(Schulden!J8&lt;Schulden!J18,D49&gt;0),MAX(0,D49+E49-MIN(Schulden!G8,D49+E49)),0)+IF(AND(Schulden!J9&lt;Schulden!J18,H49&gt;0),MAX(0,H49+I49-MIN(Schulden!G9,H49+I49)),0)+IF(AND(Schulden!J10&lt;Schulden!J18,L49&gt;0),MAX(0,L49+M49-MIN(Schulden!G10,L49+M49)),0)+IF(AND(Schulden!J11&lt;Schulden!J18,P49&gt;0),MAX(0,P49+Q49-MIN(Schulden!G11,P49+Q49)),0)+IF(AND(Schulden!J12&lt;Schulden!J18,T49&gt;0),MAX(0,T49+U49-MIN(Schulden!G12,T49+U49)),0)+IF(AND(Schulden!J13&lt;Schulden!J18,X49&gt;0),MAX(0,X49+Y49-MIN(Schulden!G13,X49+Y49)),0)+IF(AND(Schulden!J14&lt;Schulden!J18,AB49&gt;0),MAX(0,AB49+AC49-MIN(Schulden!G14,AB49+AC49)),0)+IF(AND(Schulden!J15&lt;Schulden!J18,AF49&gt;0),MAX(0,AF49+AG49-MIN(Schulden!G15,AF49+AG49)),0)+IF(AND(Schulden!J16&lt;Schulden!J18,AJ49&gt;0),MAX(0,AJ49+AK49-MIN(Schulden!G16,AJ49+AK49)),0)+IF(AND(Schulden!J17&lt;Schulden!J18,AN49&gt;0),MAX(0,AN49+AO49-MIN(Schulden!G17,AN49+AO49)),0)+IF(AND(Schulden!J18&lt;Schulden!J18,AR49&gt;0),MAX(0,AR49+AS49-MIN(Schulden!G18,AR49+AS49)),0)+IF(AND(Schulden!J19&lt;Schulden!J18,AV49&gt;0),MAX(0,AV49+AW49-MIN(Schulden!G19,AV49+AW49)),0)+IF(AND(Schulden!J20&lt;Schulden!J18,AZ49&gt;0),MAX(0,AZ49+BA49-MIN(Schulden!G20,AZ49+BA49)),0)+IF(AND(Schulden!J21&lt;Schulden!J18,BD49&gt;0),MAX(0,BD49+BE49-MIN(Schulden!G21,BD49+BE49)),0)+IF(AND(Schulden!J22&lt;Schulden!J18,BH49&gt;0),MAX(0,BH49+BI49-MIN(Schulden!G22,BH49+BI49)),0))),MAX(0,AR49+AS49-MIN(Schulden!G18,AR49+AS49)))+SUMIFS(Sonderzahlungen!$D$8:$D$67,Sonderzahlungen!$G$8:$G$67,$B49,Sonderzahlungen!$E$8:$E$67,"Gezielte Schuld",Sonderzahlungen!$F$8:$F$67,Schulden!B18)))</f>
        <v/>
      </c>
      <c r="AU49" s="24">
        <f>MAX(0,AR49+AS49-AT49)</f>
        <v/>
      </c>
      <c r="AV49" s="24">
        <f>AY48</f>
        <v/>
      </c>
      <c r="AW49" s="24">
        <f>IF(AV49&lt;=0,0,AV49*Schulden!F19/12)</f>
        <v/>
      </c>
      <c r="AX49" s="24">
        <f>IF(AV49&lt;=0,0,MIN(AV49+AW49,MIN(Schulden!G19,AV49+AW49)+MIN(MAX(0,Strategie!$C$9+SUMIFS(Sonderzahlungen!$D$8:$D$67,Sonderzahlungen!$G$8:$G$67,$B49,Sonderzahlungen!$E$8:$E$67,"Nach Strategie")-(IF(AND(Schulden!J8&lt;Schulden!J19,D49&gt;0),MAX(0,D49+E49-MIN(Schulden!G8,D49+E49)),0)+IF(AND(Schulden!J9&lt;Schulden!J19,H49&gt;0),MAX(0,H49+I49-MIN(Schulden!G9,H49+I49)),0)+IF(AND(Schulden!J10&lt;Schulden!J19,L49&gt;0),MAX(0,L49+M49-MIN(Schulden!G10,L49+M49)),0)+IF(AND(Schulden!J11&lt;Schulden!J19,P49&gt;0),MAX(0,P49+Q49-MIN(Schulden!G11,P49+Q49)),0)+IF(AND(Schulden!J12&lt;Schulden!J19,T49&gt;0),MAX(0,T49+U49-MIN(Schulden!G12,T49+U49)),0)+IF(AND(Schulden!J13&lt;Schulden!J19,X49&gt;0),MAX(0,X49+Y49-MIN(Schulden!G13,X49+Y49)),0)+IF(AND(Schulden!J14&lt;Schulden!J19,AB49&gt;0),MAX(0,AB49+AC49-MIN(Schulden!G14,AB49+AC49)),0)+IF(AND(Schulden!J15&lt;Schulden!J19,AF49&gt;0),MAX(0,AF49+AG49-MIN(Schulden!G15,AF49+AG49)),0)+IF(AND(Schulden!J16&lt;Schulden!J19,AJ49&gt;0),MAX(0,AJ49+AK49-MIN(Schulden!G16,AJ49+AK49)),0)+IF(AND(Schulden!J17&lt;Schulden!J19,AN49&gt;0),MAX(0,AN49+AO49-MIN(Schulden!G17,AN49+AO49)),0)+IF(AND(Schulden!J18&lt;Schulden!J19,AR49&gt;0),MAX(0,AR49+AS49-MIN(Schulden!G18,AR49+AS49)),0)+IF(AND(Schulden!J19&lt;Schulden!J19,AV49&gt;0),MAX(0,AV49+AW49-MIN(Schulden!G19,AV49+AW49)),0)+IF(AND(Schulden!J20&lt;Schulden!J19,AZ49&gt;0),MAX(0,AZ49+BA49-MIN(Schulden!G20,AZ49+BA49)),0)+IF(AND(Schulden!J21&lt;Schulden!J19,BD49&gt;0),MAX(0,BD49+BE49-MIN(Schulden!G21,BD49+BE49)),0)+IF(AND(Schulden!J22&lt;Schulden!J19,BH49&gt;0),MAX(0,BH49+BI49-MIN(Schulden!G22,BH49+BI49)),0))),MAX(0,AV49+AW49-MIN(Schulden!G19,AV49+AW49)))+SUMIFS(Sonderzahlungen!$D$8:$D$67,Sonderzahlungen!$G$8:$G$67,$B49,Sonderzahlungen!$E$8:$E$67,"Gezielte Schuld",Sonderzahlungen!$F$8:$F$67,Schulden!B19)))</f>
        <v/>
      </c>
      <c r="AY49" s="24">
        <f>MAX(0,AV49+AW49-AX49)</f>
        <v/>
      </c>
      <c r="AZ49" s="24">
        <f>BC48</f>
        <v/>
      </c>
      <c r="BA49" s="24">
        <f>IF(AZ49&lt;=0,0,AZ49*Schulden!F20/12)</f>
        <v/>
      </c>
      <c r="BB49" s="24">
        <f>IF(AZ49&lt;=0,0,MIN(AZ49+BA49,MIN(Schulden!G20,AZ49+BA49)+MIN(MAX(0,Strategie!$C$9+SUMIFS(Sonderzahlungen!$D$8:$D$67,Sonderzahlungen!$G$8:$G$67,$B49,Sonderzahlungen!$E$8:$E$67,"Nach Strategie")-(IF(AND(Schulden!J8&lt;Schulden!J20,D49&gt;0),MAX(0,D49+E49-MIN(Schulden!G8,D49+E49)),0)+IF(AND(Schulden!J9&lt;Schulden!J20,H49&gt;0),MAX(0,H49+I49-MIN(Schulden!G9,H49+I49)),0)+IF(AND(Schulden!J10&lt;Schulden!J20,L49&gt;0),MAX(0,L49+M49-MIN(Schulden!G10,L49+M49)),0)+IF(AND(Schulden!J11&lt;Schulden!J20,P49&gt;0),MAX(0,P49+Q49-MIN(Schulden!G11,P49+Q49)),0)+IF(AND(Schulden!J12&lt;Schulden!J20,T49&gt;0),MAX(0,T49+U49-MIN(Schulden!G12,T49+U49)),0)+IF(AND(Schulden!J13&lt;Schulden!J20,X49&gt;0),MAX(0,X49+Y49-MIN(Schulden!G13,X49+Y49)),0)+IF(AND(Schulden!J14&lt;Schulden!J20,AB49&gt;0),MAX(0,AB49+AC49-MIN(Schulden!G14,AB49+AC49)),0)+IF(AND(Schulden!J15&lt;Schulden!J20,AF49&gt;0),MAX(0,AF49+AG49-MIN(Schulden!G15,AF49+AG49)),0)+IF(AND(Schulden!J16&lt;Schulden!J20,AJ49&gt;0),MAX(0,AJ49+AK49-MIN(Schulden!G16,AJ49+AK49)),0)+IF(AND(Schulden!J17&lt;Schulden!J20,AN49&gt;0),MAX(0,AN49+AO49-MIN(Schulden!G17,AN49+AO49)),0)+IF(AND(Schulden!J18&lt;Schulden!J20,AR49&gt;0),MAX(0,AR49+AS49-MIN(Schulden!G18,AR49+AS49)),0)+IF(AND(Schulden!J19&lt;Schulden!J20,AV49&gt;0),MAX(0,AV49+AW49-MIN(Schulden!G19,AV49+AW49)),0)+IF(AND(Schulden!J20&lt;Schulden!J20,AZ49&gt;0),MAX(0,AZ49+BA49-MIN(Schulden!G20,AZ49+BA49)),0)+IF(AND(Schulden!J21&lt;Schulden!J20,BD49&gt;0),MAX(0,BD49+BE49-MIN(Schulden!G21,BD49+BE49)),0)+IF(AND(Schulden!J22&lt;Schulden!J20,BH49&gt;0),MAX(0,BH49+BI49-MIN(Schulden!G22,BH49+BI49)),0))),MAX(0,AZ49+BA49-MIN(Schulden!G20,AZ49+BA49)))+SUMIFS(Sonderzahlungen!$D$8:$D$67,Sonderzahlungen!$G$8:$G$67,$B49,Sonderzahlungen!$E$8:$E$67,"Gezielte Schuld",Sonderzahlungen!$F$8:$F$67,Schulden!B20)))</f>
        <v/>
      </c>
      <c r="BC49" s="24">
        <f>MAX(0,AZ49+BA49-BB49)</f>
        <v/>
      </c>
      <c r="BD49" s="24">
        <f>BG48</f>
        <v/>
      </c>
      <c r="BE49" s="24">
        <f>IF(BD49&lt;=0,0,BD49*Schulden!F21/12)</f>
        <v/>
      </c>
      <c r="BF49" s="24">
        <f>IF(BD49&lt;=0,0,MIN(BD49+BE49,MIN(Schulden!G21,BD49+BE49)+MIN(MAX(0,Strategie!$C$9+SUMIFS(Sonderzahlungen!$D$8:$D$67,Sonderzahlungen!$G$8:$G$67,$B49,Sonderzahlungen!$E$8:$E$67,"Nach Strategie")-(IF(AND(Schulden!J8&lt;Schulden!J21,D49&gt;0),MAX(0,D49+E49-MIN(Schulden!G8,D49+E49)),0)+IF(AND(Schulden!J9&lt;Schulden!J21,H49&gt;0),MAX(0,H49+I49-MIN(Schulden!G9,H49+I49)),0)+IF(AND(Schulden!J10&lt;Schulden!J21,L49&gt;0),MAX(0,L49+M49-MIN(Schulden!G10,L49+M49)),0)+IF(AND(Schulden!J11&lt;Schulden!J21,P49&gt;0),MAX(0,P49+Q49-MIN(Schulden!G11,P49+Q49)),0)+IF(AND(Schulden!J12&lt;Schulden!J21,T49&gt;0),MAX(0,T49+U49-MIN(Schulden!G12,T49+U49)),0)+IF(AND(Schulden!J13&lt;Schulden!J21,X49&gt;0),MAX(0,X49+Y49-MIN(Schulden!G13,X49+Y49)),0)+IF(AND(Schulden!J14&lt;Schulden!J21,AB49&gt;0),MAX(0,AB49+AC49-MIN(Schulden!G14,AB49+AC49)),0)+IF(AND(Schulden!J15&lt;Schulden!J21,AF49&gt;0),MAX(0,AF49+AG49-MIN(Schulden!G15,AF49+AG49)),0)+IF(AND(Schulden!J16&lt;Schulden!J21,AJ49&gt;0),MAX(0,AJ49+AK49-MIN(Schulden!G16,AJ49+AK49)),0)+IF(AND(Schulden!J17&lt;Schulden!J21,AN49&gt;0),MAX(0,AN49+AO49-MIN(Schulden!G17,AN49+AO49)),0)+IF(AND(Schulden!J18&lt;Schulden!J21,AR49&gt;0),MAX(0,AR49+AS49-MIN(Schulden!G18,AR49+AS49)),0)+IF(AND(Schulden!J19&lt;Schulden!J21,AV49&gt;0),MAX(0,AV49+AW49-MIN(Schulden!G19,AV49+AW49)),0)+IF(AND(Schulden!J20&lt;Schulden!J21,AZ49&gt;0),MAX(0,AZ49+BA49-MIN(Schulden!G20,AZ49+BA49)),0)+IF(AND(Schulden!J21&lt;Schulden!J21,BD49&gt;0),MAX(0,BD49+BE49-MIN(Schulden!G21,BD49+BE49)),0)+IF(AND(Schulden!J22&lt;Schulden!J21,BH49&gt;0),MAX(0,BH49+BI49-MIN(Schulden!G22,BH49+BI49)),0))),MAX(0,BD49+BE49-MIN(Schulden!G21,BD49+BE49)))+SUMIFS(Sonderzahlungen!$D$8:$D$67,Sonderzahlungen!$G$8:$G$67,$B49,Sonderzahlungen!$E$8:$E$67,"Gezielte Schuld",Sonderzahlungen!$F$8:$F$67,Schulden!B21)))</f>
        <v/>
      </c>
      <c r="BG49" s="24">
        <f>MAX(0,BD49+BE49-BF49)</f>
        <v/>
      </c>
      <c r="BH49" s="24">
        <f>BK48</f>
        <v/>
      </c>
      <c r="BI49" s="24">
        <f>IF(BH49&lt;=0,0,BH49*Schulden!F22/12)</f>
        <v/>
      </c>
      <c r="BJ49" s="24">
        <f>IF(BH49&lt;=0,0,MIN(BH49+BI49,MIN(Schulden!G22,BH49+BI49)+MIN(MAX(0,Strategie!$C$9+SUMIFS(Sonderzahlungen!$D$8:$D$67,Sonderzahlungen!$G$8:$G$67,$B49,Sonderzahlungen!$E$8:$E$67,"Nach Strategie")-(IF(AND(Schulden!J8&lt;Schulden!J22,D49&gt;0),MAX(0,D49+E49-MIN(Schulden!G8,D49+E49)),0)+IF(AND(Schulden!J9&lt;Schulden!J22,H49&gt;0),MAX(0,H49+I49-MIN(Schulden!G9,H49+I49)),0)+IF(AND(Schulden!J10&lt;Schulden!J22,L49&gt;0),MAX(0,L49+M49-MIN(Schulden!G10,L49+M49)),0)+IF(AND(Schulden!J11&lt;Schulden!J22,P49&gt;0),MAX(0,P49+Q49-MIN(Schulden!G11,P49+Q49)),0)+IF(AND(Schulden!J12&lt;Schulden!J22,T49&gt;0),MAX(0,T49+U49-MIN(Schulden!G12,T49+U49)),0)+IF(AND(Schulden!J13&lt;Schulden!J22,X49&gt;0),MAX(0,X49+Y49-MIN(Schulden!G13,X49+Y49)),0)+IF(AND(Schulden!J14&lt;Schulden!J22,AB49&gt;0),MAX(0,AB49+AC49-MIN(Schulden!G14,AB49+AC49)),0)+IF(AND(Schulden!J15&lt;Schulden!J22,AF49&gt;0),MAX(0,AF49+AG49-MIN(Schulden!G15,AF49+AG49)),0)+IF(AND(Schulden!J16&lt;Schulden!J22,AJ49&gt;0),MAX(0,AJ49+AK49-MIN(Schulden!G16,AJ49+AK49)),0)+IF(AND(Schulden!J17&lt;Schulden!J22,AN49&gt;0),MAX(0,AN49+AO49-MIN(Schulden!G17,AN49+AO49)),0)+IF(AND(Schulden!J18&lt;Schulden!J22,AR49&gt;0),MAX(0,AR49+AS49-MIN(Schulden!G18,AR49+AS49)),0)+IF(AND(Schulden!J19&lt;Schulden!J22,AV49&gt;0),MAX(0,AV49+AW49-MIN(Schulden!G19,AV49+AW49)),0)+IF(AND(Schulden!J20&lt;Schulden!J22,AZ49&gt;0),MAX(0,AZ49+BA49-MIN(Schulden!G20,AZ49+BA49)),0)+IF(AND(Schulden!J21&lt;Schulden!J22,BD49&gt;0),MAX(0,BD49+BE49-MIN(Schulden!G21,BD49+BE49)),0)+IF(AND(Schulden!J22&lt;Schulden!J22,BH49&gt;0),MAX(0,BH49+BI49-MIN(Schulden!G22,BH49+BI49)),0))),MAX(0,BH49+BI49-MIN(Schulden!G22,BH49+BI49)))+SUMIFS(Sonderzahlungen!$D$8:$D$67,Sonderzahlungen!$G$8:$G$67,$B49,Sonderzahlungen!$E$8:$E$67,"Gezielte Schuld",Sonderzahlungen!$F$8:$F$67,Schulden!B22)))</f>
        <v/>
      </c>
      <c r="BK49" s="24">
        <f>MAX(0,BH49+BI49-BJ49)</f>
        <v/>
      </c>
    </row>
    <row r="50">
      <c r="B50" s="23">
        <f>EDATE(B49,1)</f>
        <v/>
      </c>
      <c r="C50" s="24">
        <f>SUMIFS(Sonderzahlungen!$D$8:$D$67,Sonderzahlungen!$G$8:$G$67,B50)</f>
        <v/>
      </c>
      <c r="D50" s="24">
        <f>G49</f>
        <v/>
      </c>
      <c r="E50" s="24">
        <f>IF(D50&lt;=0,0,D50*Schulden!F8/12)</f>
        <v/>
      </c>
      <c r="F50" s="24">
        <f>IF(D50&lt;=0,0,MIN(D50+E50,MIN(Schulden!G8,D50+E50)+MIN(MAX(0,Strategie!$C$9+SUMIFS(Sonderzahlungen!$D$8:$D$67,Sonderzahlungen!$G$8:$G$67,$B50,Sonderzahlungen!$E$8:$E$67,"Nach Strategie")-(IF(AND(Schulden!J8&lt;Schulden!J8,D50&gt;0),MAX(0,D50+E50-MIN(Schulden!G8,D50+E50)),0)+IF(AND(Schulden!J9&lt;Schulden!J8,H50&gt;0),MAX(0,H50+I50-MIN(Schulden!G9,H50+I50)),0)+IF(AND(Schulden!J10&lt;Schulden!J8,L50&gt;0),MAX(0,L50+M50-MIN(Schulden!G10,L50+M50)),0)+IF(AND(Schulden!J11&lt;Schulden!J8,P50&gt;0),MAX(0,P50+Q50-MIN(Schulden!G11,P50+Q50)),0)+IF(AND(Schulden!J12&lt;Schulden!J8,T50&gt;0),MAX(0,T50+U50-MIN(Schulden!G12,T50+U50)),0)+IF(AND(Schulden!J13&lt;Schulden!J8,X50&gt;0),MAX(0,X50+Y50-MIN(Schulden!G13,X50+Y50)),0)+IF(AND(Schulden!J14&lt;Schulden!J8,AB50&gt;0),MAX(0,AB50+AC50-MIN(Schulden!G14,AB50+AC50)),0)+IF(AND(Schulden!J15&lt;Schulden!J8,AF50&gt;0),MAX(0,AF50+AG50-MIN(Schulden!G15,AF50+AG50)),0)+IF(AND(Schulden!J16&lt;Schulden!J8,AJ50&gt;0),MAX(0,AJ50+AK50-MIN(Schulden!G16,AJ50+AK50)),0)+IF(AND(Schulden!J17&lt;Schulden!J8,AN50&gt;0),MAX(0,AN50+AO50-MIN(Schulden!G17,AN50+AO50)),0)+IF(AND(Schulden!J18&lt;Schulden!J8,AR50&gt;0),MAX(0,AR50+AS50-MIN(Schulden!G18,AR50+AS50)),0)+IF(AND(Schulden!J19&lt;Schulden!J8,AV50&gt;0),MAX(0,AV50+AW50-MIN(Schulden!G19,AV50+AW50)),0)+IF(AND(Schulden!J20&lt;Schulden!J8,AZ50&gt;0),MAX(0,AZ50+BA50-MIN(Schulden!G20,AZ50+BA50)),0)+IF(AND(Schulden!J21&lt;Schulden!J8,BD50&gt;0),MAX(0,BD50+BE50-MIN(Schulden!G21,BD50+BE50)),0)+IF(AND(Schulden!J22&lt;Schulden!J8,BH50&gt;0),MAX(0,BH50+BI50-MIN(Schulden!G22,BH50+BI50)),0))),MAX(0,D50+E50-MIN(Schulden!G8,D50+E50)))+SUMIFS(Sonderzahlungen!$D$8:$D$67,Sonderzahlungen!$G$8:$G$67,$B50,Sonderzahlungen!$E$8:$E$67,"Gezielte Schuld",Sonderzahlungen!$F$8:$F$67,Schulden!B8)))</f>
        <v/>
      </c>
      <c r="G50" s="24">
        <f>MAX(0,D50+E50-F50)</f>
        <v/>
      </c>
      <c r="H50" s="24">
        <f>K49</f>
        <v/>
      </c>
      <c r="I50" s="24">
        <f>IF(H50&lt;=0,0,H50*Schulden!F9/12)</f>
        <v/>
      </c>
      <c r="J50" s="24">
        <f>IF(H50&lt;=0,0,MIN(H50+I50,MIN(Schulden!G9,H50+I50)+MIN(MAX(0,Strategie!$C$9+SUMIFS(Sonderzahlungen!$D$8:$D$67,Sonderzahlungen!$G$8:$G$67,$B50,Sonderzahlungen!$E$8:$E$67,"Nach Strategie")-(IF(AND(Schulden!J8&lt;Schulden!J9,D50&gt;0),MAX(0,D50+E50-MIN(Schulden!G8,D50+E50)),0)+IF(AND(Schulden!J9&lt;Schulden!J9,H50&gt;0),MAX(0,H50+I50-MIN(Schulden!G9,H50+I50)),0)+IF(AND(Schulden!J10&lt;Schulden!J9,L50&gt;0),MAX(0,L50+M50-MIN(Schulden!G10,L50+M50)),0)+IF(AND(Schulden!J11&lt;Schulden!J9,P50&gt;0),MAX(0,P50+Q50-MIN(Schulden!G11,P50+Q50)),0)+IF(AND(Schulden!J12&lt;Schulden!J9,T50&gt;0),MAX(0,T50+U50-MIN(Schulden!G12,T50+U50)),0)+IF(AND(Schulden!J13&lt;Schulden!J9,X50&gt;0),MAX(0,X50+Y50-MIN(Schulden!G13,X50+Y50)),0)+IF(AND(Schulden!J14&lt;Schulden!J9,AB50&gt;0),MAX(0,AB50+AC50-MIN(Schulden!G14,AB50+AC50)),0)+IF(AND(Schulden!J15&lt;Schulden!J9,AF50&gt;0),MAX(0,AF50+AG50-MIN(Schulden!G15,AF50+AG50)),0)+IF(AND(Schulden!J16&lt;Schulden!J9,AJ50&gt;0),MAX(0,AJ50+AK50-MIN(Schulden!G16,AJ50+AK50)),0)+IF(AND(Schulden!J17&lt;Schulden!J9,AN50&gt;0),MAX(0,AN50+AO50-MIN(Schulden!G17,AN50+AO50)),0)+IF(AND(Schulden!J18&lt;Schulden!J9,AR50&gt;0),MAX(0,AR50+AS50-MIN(Schulden!G18,AR50+AS50)),0)+IF(AND(Schulden!J19&lt;Schulden!J9,AV50&gt;0),MAX(0,AV50+AW50-MIN(Schulden!G19,AV50+AW50)),0)+IF(AND(Schulden!J20&lt;Schulden!J9,AZ50&gt;0),MAX(0,AZ50+BA50-MIN(Schulden!G20,AZ50+BA50)),0)+IF(AND(Schulden!J21&lt;Schulden!J9,BD50&gt;0),MAX(0,BD50+BE50-MIN(Schulden!G21,BD50+BE50)),0)+IF(AND(Schulden!J22&lt;Schulden!J9,BH50&gt;0),MAX(0,BH50+BI50-MIN(Schulden!G22,BH50+BI50)),0))),MAX(0,H50+I50-MIN(Schulden!G9,H50+I50)))+SUMIFS(Sonderzahlungen!$D$8:$D$67,Sonderzahlungen!$G$8:$G$67,$B50,Sonderzahlungen!$E$8:$E$67,"Gezielte Schuld",Sonderzahlungen!$F$8:$F$67,Schulden!B9)))</f>
        <v/>
      </c>
      <c r="K50" s="24">
        <f>MAX(0,H50+I50-J50)</f>
        <v/>
      </c>
      <c r="L50" s="24">
        <f>O49</f>
        <v/>
      </c>
      <c r="M50" s="24">
        <f>IF(L50&lt;=0,0,L50*Schulden!F10/12)</f>
        <v/>
      </c>
      <c r="N50" s="24">
        <f>IF(L50&lt;=0,0,MIN(L50+M50,MIN(Schulden!G10,L50+M50)+MIN(MAX(0,Strategie!$C$9+SUMIFS(Sonderzahlungen!$D$8:$D$67,Sonderzahlungen!$G$8:$G$67,$B50,Sonderzahlungen!$E$8:$E$67,"Nach Strategie")-(IF(AND(Schulden!J8&lt;Schulden!J10,D50&gt;0),MAX(0,D50+E50-MIN(Schulden!G8,D50+E50)),0)+IF(AND(Schulden!J9&lt;Schulden!J10,H50&gt;0),MAX(0,H50+I50-MIN(Schulden!G9,H50+I50)),0)+IF(AND(Schulden!J10&lt;Schulden!J10,L50&gt;0),MAX(0,L50+M50-MIN(Schulden!G10,L50+M50)),0)+IF(AND(Schulden!J11&lt;Schulden!J10,P50&gt;0),MAX(0,P50+Q50-MIN(Schulden!G11,P50+Q50)),0)+IF(AND(Schulden!J12&lt;Schulden!J10,T50&gt;0),MAX(0,T50+U50-MIN(Schulden!G12,T50+U50)),0)+IF(AND(Schulden!J13&lt;Schulden!J10,X50&gt;0),MAX(0,X50+Y50-MIN(Schulden!G13,X50+Y50)),0)+IF(AND(Schulden!J14&lt;Schulden!J10,AB50&gt;0),MAX(0,AB50+AC50-MIN(Schulden!G14,AB50+AC50)),0)+IF(AND(Schulden!J15&lt;Schulden!J10,AF50&gt;0),MAX(0,AF50+AG50-MIN(Schulden!G15,AF50+AG50)),0)+IF(AND(Schulden!J16&lt;Schulden!J10,AJ50&gt;0),MAX(0,AJ50+AK50-MIN(Schulden!G16,AJ50+AK50)),0)+IF(AND(Schulden!J17&lt;Schulden!J10,AN50&gt;0),MAX(0,AN50+AO50-MIN(Schulden!G17,AN50+AO50)),0)+IF(AND(Schulden!J18&lt;Schulden!J10,AR50&gt;0),MAX(0,AR50+AS50-MIN(Schulden!G18,AR50+AS50)),0)+IF(AND(Schulden!J19&lt;Schulden!J10,AV50&gt;0),MAX(0,AV50+AW50-MIN(Schulden!G19,AV50+AW50)),0)+IF(AND(Schulden!J20&lt;Schulden!J10,AZ50&gt;0),MAX(0,AZ50+BA50-MIN(Schulden!G20,AZ50+BA50)),0)+IF(AND(Schulden!J21&lt;Schulden!J10,BD50&gt;0),MAX(0,BD50+BE50-MIN(Schulden!G21,BD50+BE50)),0)+IF(AND(Schulden!J22&lt;Schulden!J10,BH50&gt;0),MAX(0,BH50+BI50-MIN(Schulden!G22,BH50+BI50)),0))),MAX(0,L50+M50-MIN(Schulden!G10,L50+M50)))+SUMIFS(Sonderzahlungen!$D$8:$D$67,Sonderzahlungen!$G$8:$G$67,$B50,Sonderzahlungen!$E$8:$E$67,"Gezielte Schuld",Sonderzahlungen!$F$8:$F$67,Schulden!B10)))</f>
        <v/>
      </c>
      <c r="O50" s="24">
        <f>MAX(0,L50+M50-N50)</f>
        <v/>
      </c>
      <c r="P50" s="24">
        <f>S49</f>
        <v/>
      </c>
      <c r="Q50" s="24">
        <f>IF(P50&lt;=0,0,P50*Schulden!F11/12)</f>
        <v/>
      </c>
      <c r="R50" s="24">
        <f>IF(P50&lt;=0,0,MIN(P50+Q50,MIN(Schulden!G11,P50+Q50)+MIN(MAX(0,Strategie!$C$9+SUMIFS(Sonderzahlungen!$D$8:$D$67,Sonderzahlungen!$G$8:$G$67,$B50,Sonderzahlungen!$E$8:$E$67,"Nach Strategie")-(IF(AND(Schulden!J8&lt;Schulden!J11,D50&gt;0),MAX(0,D50+E50-MIN(Schulden!G8,D50+E50)),0)+IF(AND(Schulden!J9&lt;Schulden!J11,H50&gt;0),MAX(0,H50+I50-MIN(Schulden!G9,H50+I50)),0)+IF(AND(Schulden!J10&lt;Schulden!J11,L50&gt;0),MAX(0,L50+M50-MIN(Schulden!G10,L50+M50)),0)+IF(AND(Schulden!J11&lt;Schulden!J11,P50&gt;0),MAX(0,P50+Q50-MIN(Schulden!G11,P50+Q50)),0)+IF(AND(Schulden!J12&lt;Schulden!J11,T50&gt;0),MAX(0,T50+U50-MIN(Schulden!G12,T50+U50)),0)+IF(AND(Schulden!J13&lt;Schulden!J11,X50&gt;0),MAX(0,X50+Y50-MIN(Schulden!G13,X50+Y50)),0)+IF(AND(Schulden!J14&lt;Schulden!J11,AB50&gt;0),MAX(0,AB50+AC50-MIN(Schulden!G14,AB50+AC50)),0)+IF(AND(Schulden!J15&lt;Schulden!J11,AF50&gt;0),MAX(0,AF50+AG50-MIN(Schulden!G15,AF50+AG50)),0)+IF(AND(Schulden!J16&lt;Schulden!J11,AJ50&gt;0),MAX(0,AJ50+AK50-MIN(Schulden!G16,AJ50+AK50)),0)+IF(AND(Schulden!J17&lt;Schulden!J11,AN50&gt;0),MAX(0,AN50+AO50-MIN(Schulden!G17,AN50+AO50)),0)+IF(AND(Schulden!J18&lt;Schulden!J11,AR50&gt;0),MAX(0,AR50+AS50-MIN(Schulden!G18,AR50+AS50)),0)+IF(AND(Schulden!J19&lt;Schulden!J11,AV50&gt;0),MAX(0,AV50+AW50-MIN(Schulden!G19,AV50+AW50)),0)+IF(AND(Schulden!J20&lt;Schulden!J11,AZ50&gt;0),MAX(0,AZ50+BA50-MIN(Schulden!G20,AZ50+BA50)),0)+IF(AND(Schulden!J21&lt;Schulden!J11,BD50&gt;0),MAX(0,BD50+BE50-MIN(Schulden!G21,BD50+BE50)),0)+IF(AND(Schulden!J22&lt;Schulden!J11,BH50&gt;0),MAX(0,BH50+BI50-MIN(Schulden!G22,BH50+BI50)),0))),MAX(0,P50+Q50-MIN(Schulden!G11,P50+Q50)))+SUMIFS(Sonderzahlungen!$D$8:$D$67,Sonderzahlungen!$G$8:$G$67,$B50,Sonderzahlungen!$E$8:$E$67,"Gezielte Schuld",Sonderzahlungen!$F$8:$F$67,Schulden!B11)))</f>
        <v/>
      </c>
      <c r="S50" s="24">
        <f>MAX(0,P50+Q50-R50)</f>
        <v/>
      </c>
      <c r="T50" s="24">
        <f>W49</f>
        <v/>
      </c>
      <c r="U50" s="24">
        <f>IF(T50&lt;=0,0,T50*Schulden!F12/12)</f>
        <v/>
      </c>
      <c r="V50" s="24">
        <f>IF(T50&lt;=0,0,MIN(T50+U50,MIN(Schulden!G12,T50+U50)+MIN(MAX(0,Strategie!$C$9+SUMIFS(Sonderzahlungen!$D$8:$D$67,Sonderzahlungen!$G$8:$G$67,$B50,Sonderzahlungen!$E$8:$E$67,"Nach Strategie")-(IF(AND(Schulden!J8&lt;Schulden!J12,D50&gt;0),MAX(0,D50+E50-MIN(Schulden!G8,D50+E50)),0)+IF(AND(Schulden!J9&lt;Schulden!J12,H50&gt;0),MAX(0,H50+I50-MIN(Schulden!G9,H50+I50)),0)+IF(AND(Schulden!J10&lt;Schulden!J12,L50&gt;0),MAX(0,L50+M50-MIN(Schulden!G10,L50+M50)),0)+IF(AND(Schulden!J11&lt;Schulden!J12,P50&gt;0),MAX(0,P50+Q50-MIN(Schulden!G11,P50+Q50)),0)+IF(AND(Schulden!J12&lt;Schulden!J12,T50&gt;0),MAX(0,T50+U50-MIN(Schulden!G12,T50+U50)),0)+IF(AND(Schulden!J13&lt;Schulden!J12,X50&gt;0),MAX(0,X50+Y50-MIN(Schulden!G13,X50+Y50)),0)+IF(AND(Schulden!J14&lt;Schulden!J12,AB50&gt;0),MAX(0,AB50+AC50-MIN(Schulden!G14,AB50+AC50)),0)+IF(AND(Schulden!J15&lt;Schulden!J12,AF50&gt;0),MAX(0,AF50+AG50-MIN(Schulden!G15,AF50+AG50)),0)+IF(AND(Schulden!J16&lt;Schulden!J12,AJ50&gt;0),MAX(0,AJ50+AK50-MIN(Schulden!G16,AJ50+AK50)),0)+IF(AND(Schulden!J17&lt;Schulden!J12,AN50&gt;0),MAX(0,AN50+AO50-MIN(Schulden!G17,AN50+AO50)),0)+IF(AND(Schulden!J18&lt;Schulden!J12,AR50&gt;0),MAX(0,AR50+AS50-MIN(Schulden!G18,AR50+AS50)),0)+IF(AND(Schulden!J19&lt;Schulden!J12,AV50&gt;0),MAX(0,AV50+AW50-MIN(Schulden!G19,AV50+AW50)),0)+IF(AND(Schulden!J20&lt;Schulden!J12,AZ50&gt;0),MAX(0,AZ50+BA50-MIN(Schulden!G20,AZ50+BA50)),0)+IF(AND(Schulden!J21&lt;Schulden!J12,BD50&gt;0),MAX(0,BD50+BE50-MIN(Schulden!G21,BD50+BE50)),0)+IF(AND(Schulden!J22&lt;Schulden!J12,BH50&gt;0),MAX(0,BH50+BI50-MIN(Schulden!G22,BH50+BI50)),0))),MAX(0,T50+U50-MIN(Schulden!G12,T50+U50)))+SUMIFS(Sonderzahlungen!$D$8:$D$67,Sonderzahlungen!$G$8:$G$67,$B50,Sonderzahlungen!$E$8:$E$67,"Gezielte Schuld",Sonderzahlungen!$F$8:$F$67,Schulden!B12)))</f>
        <v/>
      </c>
      <c r="W50" s="24">
        <f>MAX(0,T50+U50-V50)</f>
        <v/>
      </c>
      <c r="X50" s="24">
        <f>AA49</f>
        <v/>
      </c>
      <c r="Y50" s="24">
        <f>IF(X50&lt;=0,0,X50*Schulden!F13/12)</f>
        <v/>
      </c>
      <c r="Z50" s="24">
        <f>IF(X50&lt;=0,0,MIN(X50+Y50,MIN(Schulden!G13,X50+Y50)+MIN(MAX(0,Strategie!$C$9+SUMIFS(Sonderzahlungen!$D$8:$D$67,Sonderzahlungen!$G$8:$G$67,$B50,Sonderzahlungen!$E$8:$E$67,"Nach Strategie")-(IF(AND(Schulden!J8&lt;Schulden!J13,D50&gt;0),MAX(0,D50+E50-MIN(Schulden!G8,D50+E50)),0)+IF(AND(Schulden!J9&lt;Schulden!J13,H50&gt;0),MAX(0,H50+I50-MIN(Schulden!G9,H50+I50)),0)+IF(AND(Schulden!J10&lt;Schulden!J13,L50&gt;0),MAX(0,L50+M50-MIN(Schulden!G10,L50+M50)),0)+IF(AND(Schulden!J11&lt;Schulden!J13,P50&gt;0),MAX(0,P50+Q50-MIN(Schulden!G11,P50+Q50)),0)+IF(AND(Schulden!J12&lt;Schulden!J13,T50&gt;0),MAX(0,T50+U50-MIN(Schulden!G12,T50+U50)),0)+IF(AND(Schulden!J13&lt;Schulden!J13,X50&gt;0),MAX(0,X50+Y50-MIN(Schulden!G13,X50+Y50)),0)+IF(AND(Schulden!J14&lt;Schulden!J13,AB50&gt;0),MAX(0,AB50+AC50-MIN(Schulden!G14,AB50+AC50)),0)+IF(AND(Schulden!J15&lt;Schulden!J13,AF50&gt;0),MAX(0,AF50+AG50-MIN(Schulden!G15,AF50+AG50)),0)+IF(AND(Schulden!J16&lt;Schulden!J13,AJ50&gt;0),MAX(0,AJ50+AK50-MIN(Schulden!G16,AJ50+AK50)),0)+IF(AND(Schulden!J17&lt;Schulden!J13,AN50&gt;0),MAX(0,AN50+AO50-MIN(Schulden!G17,AN50+AO50)),0)+IF(AND(Schulden!J18&lt;Schulden!J13,AR50&gt;0),MAX(0,AR50+AS50-MIN(Schulden!G18,AR50+AS50)),0)+IF(AND(Schulden!J19&lt;Schulden!J13,AV50&gt;0),MAX(0,AV50+AW50-MIN(Schulden!G19,AV50+AW50)),0)+IF(AND(Schulden!J20&lt;Schulden!J13,AZ50&gt;0),MAX(0,AZ50+BA50-MIN(Schulden!G20,AZ50+BA50)),0)+IF(AND(Schulden!J21&lt;Schulden!J13,BD50&gt;0),MAX(0,BD50+BE50-MIN(Schulden!G21,BD50+BE50)),0)+IF(AND(Schulden!J22&lt;Schulden!J13,BH50&gt;0),MAX(0,BH50+BI50-MIN(Schulden!G22,BH50+BI50)),0))),MAX(0,X50+Y50-MIN(Schulden!G13,X50+Y50)))+SUMIFS(Sonderzahlungen!$D$8:$D$67,Sonderzahlungen!$G$8:$G$67,$B50,Sonderzahlungen!$E$8:$E$67,"Gezielte Schuld",Sonderzahlungen!$F$8:$F$67,Schulden!B13)))</f>
        <v/>
      </c>
      <c r="AA50" s="24">
        <f>MAX(0,X50+Y50-Z50)</f>
        <v/>
      </c>
      <c r="AB50" s="24">
        <f>AE49</f>
        <v/>
      </c>
      <c r="AC50" s="24">
        <f>IF(AB50&lt;=0,0,AB50*Schulden!F14/12)</f>
        <v/>
      </c>
      <c r="AD50" s="24">
        <f>IF(AB50&lt;=0,0,MIN(AB50+AC50,MIN(Schulden!G14,AB50+AC50)+MIN(MAX(0,Strategie!$C$9+SUMIFS(Sonderzahlungen!$D$8:$D$67,Sonderzahlungen!$G$8:$G$67,$B50,Sonderzahlungen!$E$8:$E$67,"Nach Strategie")-(IF(AND(Schulden!J8&lt;Schulden!J14,D50&gt;0),MAX(0,D50+E50-MIN(Schulden!G8,D50+E50)),0)+IF(AND(Schulden!J9&lt;Schulden!J14,H50&gt;0),MAX(0,H50+I50-MIN(Schulden!G9,H50+I50)),0)+IF(AND(Schulden!J10&lt;Schulden!J14,L50&gt;0),MAX(0,L50+M50-MIN(Schulden!G10,L50+M50)),0)+IF(AND(Schulden!J11&lt;Schulden!J14,P50&gt;0),MAX(0,P50+Q50-MIN(Schulden!G11,P50+Q50)),0)+IF(AND(Schulden!J12&lt;Schulden!J14,T50&gt;0),MAX(0,T50+U50-MIN(Schulden!G12,T50+U50)),0)+IF(AND(Schulden!J13&lt;Schulden!J14,X50&gt;0),MAX(0,X50+Y50-MIN(Schulden!G13,X50+Y50)),0)+IF(AND(Schulden!J14&lt;Schulden!J14,AB50&gt;0),MAX(0,AB50+AC50-MIN(Schulden!G14,AB50+AC50)),0)+IF(AND(Schulden!J15&lt;Schulden!J14,AF50&gt;0),MAX(0,AF50+AG50-MIN(Schulden!G15,AF50+AG50)),0)+IF(AND(Schulden!J16&lt;Schulden!J14,AJ50&gt;0),MAX(0,AJ50+AK50-MIN(Schulden!G16,AJ50+AK50)),0)+IF(AND(Schulden!J17&lt;Schulden!J14,AN50&gt;0),MAX(0,AN50+AO50-MIN(Schulden!G17,AN50+AO50)),0)+IF(AND(Schulden!J18&lt;Schulden!J14,AR50&gt;0),MAX(0,AR50+AS50-MIN(Schulden!G18,AR50+AS50)),0)+IF(AND(Schulden!J19&lt;Schulden!J14,AV50&gt;0),MAX(0,AV50+AW50-MIN(Schulden!G19,AV50+AW50)),0)+IF(AND(Schulden!J20&lt;Schulden!J14,AZ50&gt;0),MAX(0,AZ50+BA50-MIN(Schulden!G20,AZ50+BA50)),0)+IF(AND(Schulden!J21&lt;Schulden!J14,BD50&gt;0),MAX(0,BD50+BE50-MIN(Schulden!G21,BD50+BE50)),0)+IF(AND(Schulden!J22&lt;Schulden!J14,BH50&gt;0),MAX(0,BH50+BI50-MIN(Schulden!G22,BH50+BI50)),0))),MAX(0,AB50+AC50-MIN(Schulden!G14,AB50+AC50)))+SUMIFS(Sonderzahlungen!$D$8:$D$67,Sonderzahlungen!$G$8:$G$67,$B50,Sonderzahlungen!$E$8:$E$67,"Gezielte Schuld",Sonderzahlungen!$F$8:$F$67,Schulden!B14)))</f>
        <v/>
      </c>
      <c r="AE50" s="24">
        <f>MAX(0,AB50+AC50-AD50)</f>
        <v/>
      </c>
      <c r="AF50" s="24">
        <f>AI49</f>
        <v/>
      </c>
      <c r="AG50" s="24">
        <f>IF(AF50&lt;=0,0,AF50*Schulden!F15/12)</f>
        <v/>
      </c>
      <c r="AH50" s="24">
        <f>IF(AF50&lt;=0,0,MIN(AF50+AG50,MIN(Schulden!G15,AF50+AG50)+MIN(MAX(0,Strategie!$C$9+SUMIFS(Sonderzahlungen!$D$8:$D$67,Sonderzahlungen!$G$8:$G$67,$B50,Sonderzahlungen!$E$8:$E$67,"Nach Strategie")-(IF(AND(Schulden!J8&lt;Schulden!J15,D50&gt;0),MAX(0,D50+E50-MIN(Schulden!G8,D50+E50)),0)+IF(AND(Schulden!J9&lt;Schulden!J15,H50&gt;0),MAX(0,H50+I50-MIN(Schulden!G9,H50+I50)),0)+IF(AND(Schulden!J10&lt;Schulden!J15,L50&gt;0),MAX(0,L50+M50-MIN(Schulden!G10,L50+M50)),0)+IF(AND(Schulden!J11&lt;Schulden!J15,P50&gt;0),MAX(0,P50+Q50-MIN(Schulden!G11,P50+Q50)),0)+IF(AND(Schulden!J12&lt;Schulden!J15,T50&gt;0),MAX(0,T50+U50-MIN(Schulden!G12,T50+U50)),0)+IF(AND(Schulden!J13&lt;Schulden!J15,X50&gt;0),MAX(0,X50+Y50-MIN(Schulden!G13,X50+Y50)),0)+IF(AND(Schulden!J14&lt;Schulden!J15,AB50&gt;0),MAX(0,AB50+AC50-MIN(Schulden!G14,AB50+AC50)),0)+IF(AND(Schulden!J15&lt;Schulden!J15,AF50&gt;0),MAX(0,AF50+AG50-MIN(Schulden!G15,AF50+AG50)),0)+IF(AND(Schulden!J16&lt;Schulden!J15,AJ50&gt;0),MAX(0,AJ50+AK50-MIN(Schulden!G16,AJ50+AK50)),0)+IF(AND(Schulden!J17&lt;Schulden!J15,AN50&gt;0),MAX(0,AN50+AO50-MIN(Schulden!G17,AN50+AO50)),0)+IF(AND(Schulden!J18&lt;Schulden!J15,AR50&gt;0),MAX(0,AR50+AS50-MIN(Schulden!G18,AR50+AS50)),0)+IF(AND(Schulden!J19&lt;Schulden!J15,AV50&gt;0),MAX(0,AV50+AW50-MIN(Schulden!G19,AV50+AW50)),0)+IF(AND(Schulden!J20&lt;Schulden!J15,AZ50&gt;0),MAX(0,AZ50+BA50-MIN(Schulden!G20,AZ50+BA50)),0)+IF(AND(Schulden!J21&lt;Schulden!J15,BD50&gt;0),MAX(0,BD50+BE50-MIN(Schulden!G21,BD50+BE50)),0)+IF(AND(Schulden!J22&lt;Schulden!J15,BH50&gt;0),MAX(0,BH50+BI50-MIN(Schulden!G22,BH50+BI50)),0))),MAX(0,AF50+AG50-MIN(Schulden!G15,AF50+AG50)))+SUMIFS(Sonderzahlungen!$D$8:$D$67,Sonderzahlungen!$G$8:$G$67,$B50,Sonderzahlungen!$E$8:$E$67,"Gezielte Schuld",Sonderzahlungen!$F$8:$F$67,Schulden!B15)))</f>
        <v/>
      </c>
      <c r="AI50" s="24">
        <f>MAX(0,AF50+AG50-AH50)</f>
        <v/>
      </c>
      <c r="AJ50" s="24">
        <f>AM49</f>
        <v/>
      </c>
      <c r="AK50" s="24">
        <f>IF(AJ50&lt;=0,0,AJ50*Schulden!F16/12)</f>
        <v/>
      </c>
      <c r="AL50" s="24">
        <f>IF(AJ50&lt;=0,0,MIN(AJ50+AK50,MIN(Schulden!G16,AJ50+AK50)+MIN(MAX(0,Strategie!$C$9+SUMIFS(Sonderzahlungen!$D$8:$D$67,Sonderzahlungen!$G$8:$G$67,$B50,Sonderzahlungen!$E$8:$E$67,"Nach Strategie")-(IF(AND(Schulden!J8&lt;Schulden!J16,D50&gt;0),MAX(0,D50+E50-MIN(Schulden!G8,D50+E50)),0)+IF(AND(Schulden!J9&lt;Schulden!J16,H50&gt;0),MAX(0,H50+I50-MIN(Schulden!G9,H50+I50)),0)+IF(AND(Schulden!J10&lt;Schulden!J16,L50&gt;0),MAX(0,L50+M50-MIN(Schulden!G10,L50+M50)),0)+IF(AND(Schulden!J11&lt;Schulden!J16,P50&gt;0),MAX(0,P50+Q50-MIN(Schulden!G11,P50+Q50)),0)+IF(AND(Schulden!J12&lt;Schulden!J16,T50&gt;0),MAX(0,T50+U50-MIN(Schulden!G12,T50+U50)),0)+IF(AND(Schulden!J13&lt;Schulden!J16,X50&gt;0),MAX(0,X50+Y50-MIN(Schulden!G13,X50+Y50)),0)+IF(AND(Schulden!J14&lt;Schulden!J16,AB50&gt;0),MAX(0,AB50+AC50-MIN(Schulden!G14,AB50+AC50)),0)+IF(AND(Schulden!J15&lt;Schulden!J16,AF50&gt;0),MAX(0,AF50+AG50-MIN(Schulden!G15,AF50+AG50)),0)+IF(AND(Schulden!J16&lt;Schulden!J16,AJ50&gt;0),MAX(0,AJ50+AK50-MIN(Schulden!G16,AJ50+AK50)),0)+IF(AND(Schulden!J17&lt;Schulden!J16,AN50&gt;0),MAX(0,AN50+AO50-MIN(Schulden!G17,AN50+AO50)),0)+IF(AND(Schulden!J18&lt;Schulden!J16,AR50&gt;0),MAX(0,AR50+AS50-MIN(Schulden!G18,AR50+AS50)),0)+IF(AND(Schulden!J19&lt;Schulden!J16,AV50&gt;0),MAX(0,AV50+AW50-MIN(Schulden!G19,AV50+AW50)),0)+IF(AND(Schulden!J20&lt;Schulden!J16,AZ50&gt;0),MAX(0,AZ50+BA50-MIN(Schulden!G20,AZ50+BA50)),0)+IF(AND(Schulden!J21&lt;Schulden!J16,BD50&gt;0),MAX(0,BD50+BE50-MIN(Schulden!G21,BD50+BE50)),0)+IF(AND(Schulden!J22&lt;Schulden!J16,BH50&gt;0),MAX(0,BH50+BI50-MIN(Schulden!G22,BH50+BI50)),0))),MAX(0,AJ50+AK50-MIN(Schulden!G16,AJ50+AK50)))+SUMIFS(Sonderzahlungen!$D$8:$D$67,Sonderzahlungen!$G$8:$G$67,$B50,Sonderzahlungen!$E$8:$E$67,"Gezielte Schuld",Sonderzahlungen!$F$8:$F$67,Schulden!B16)))</f>
        <v/>
      </c>
      <c r="AM50" s="24">
        <f>MAX(0,AJ50+AK50-AL50)</f>
        <v/>
      </c>
      <c r="AN50" s="24">
        <f>AQ49</f>
        <v/>
      </c>
      <c r="AO50" s="24">
        <f>IF(AN50&lt;=0,0,AN50*Schulden!F17/12)</f>
        <v/>
      </c>
      <c r="AP50" s="24">
        <f>IF(AN50&lt;=0,0,MIN(AN50+AO50,MIN(Schulden!G17,AN50+AO50)+MIN(MAX(0,Strategie!$C$9+SUMIFS(Sonderzahlungen!$D$8:$D$67,Sonderzahlungen!$G$8:$G$67,$B50,Sonderzahlungen!$E$8:$E$67,"Nach Strategie")-(IF(AND(Schulden!J8&lt;Schulden!J17,D50&gt;0),MAX(0,D50+E50-MIN(Schulden!G8,D50+E50)),0)+IF(AND(Schulden!J9&lt;Schulden!J17,H50&gt;0),MAX(0,H50+I50-MIN(Schulden!G9,H50+I50)),0)+IF(AND(Schulden!J10&lt;Schulden!J17,L50&gt;0),MAX(0,L50+M50-MIN(Schulden!G10,L50+M50)),0)+IF(AND(Schulden!J11&lt;Schulden!J17,P50&gt;0),MAX(0,P50+Q50-MIN(Schulden!G11,P50+Q50)),0)+IF(AND(Schulden!J12&lt;Schulden!J17,T50&gt;0),MAX(0,T50+U50-MIN(Schulden!G12,T50+U50)),0)+IF(AND(Schulden!J13&lt;Schulden!J17,X50&gt;0),MAX(0,X50+Y50-MIN(Schulden!G13,X50+Y50)),0)+IF(AND(Schulden!J14&lt;Schulden!J17,AB50&gt;0),MAX(0,AB50+AC50-MIN(Schulden!G14,AB50+AC50)),0)+IF(AND(Schulden!J15&lt;Schulden!J17,AF50&gt;0),MAX(0,AF50+AG50-MIN(Schulden!G15,AF50+AG50)),0)+IF(AND(Schulden!J16&lt;Schulden!J17,AJ50&gt;0),MAX(0,AJ50+AK50-MIN(Schulden!G16,AJ50+AK50)),0)+IF(AND(Schulden!J17&lt;Schulden!J17,AN50&gt;0),MAX(0,AN50+AO50-MIN(Schulden!G17,AN50+AO50)),0)+IF(AND(Schulden!J18&lt;Schulden!J17,AR50&gt;0),MAX(0,AR50+AS50-MIN(Schulden!G18,AR50+AS50)),0)+IF(AND(Schulden!J19&lt;Schulden!J17,AV50&gt;0),MAX(0,AV50+AW50-MIN(Schulden!G19,AV50+AW50)),0)+IF(AND(Schulden!J20&lt;Schulden!J17,AZ50&gt;0),MAX(0,AZ50+BA50-MIN(Schulden!G20,AZ50+BA50)),0)+IF(AND(Schulden!J21&lt;Schulden!J17,BD50&gt;0),MAX(0,BD50+BE50-MIN(Schulden!G21,BD50+BE50)),0)+IF(AND(Schulden!J22&lt;Schulden!J17,BH50&gt;0),MAX(0,BH50+BI50-MIN(Schulden!G22,BH50+BI50)),0))),MAX(0,AN50+AO50-MIN(Schulden!G17,AN50+AO50)))+SUMIFS(Sonderzahlungen!$D$8:$D$67,Sonderzahlungen!$G$8:$G$67,$B50,Sonderzahlungen!$E$8:$E$67,"Gezielte Schuld",Sonderzahlungen!$F$8:$F$67,Schulden!B17)))</f>
        <v/>
      </c>
      <c r="AQ50" s="24">
        <f>MAX(0,AN50+AO50-AP50)</f>
        <v/>
      </c>
      <c r="AR50" s="24">
        <f>AU49</f>
        <v/>
      </c>
      <c r="AS50" s="24">
        <f>IF(AR50&lt;=0,0,AR50*Schulden!F18/12)</f>
        <v/>
      </c>
      <c r="AT50" s="24">
        <f>IF(AR50&lt;=0,0,MIN(AR50+AS50,MIN(Schulden!G18,AR50+AS50)+MIN(MAX(0,Strategie!$C$9+SUMIFS(Sonderzahlungen!$D$8:$D$67,Sonderzahlungen!$G$8:$G$67,$B50,Sonderzahlungen!$E$8:$E$67,"Nach Strategie")-(IF(AND(Schulden!J8&lt;Schulden!J18,D50&gt;0),MAX(0,D50+E50-MIN(Schulden!G8,D50+E50)),0)+IF(AND(Schulden!J9&lt;Schulden!J18,H50&gt;0),MAX(0,H50+I50-MIN(Schulden!G9,H50+I50)),0)+IF(AND(Schulden!J10&lt;Schulden!J18,L50&gt;0),MAX(0,L50+M50-MIN(Schulden!G10,L50+M50)),0)+IF(AND(Schulden!J11&lt;Schulden!J18,P50&gt;0),MAX(0,P50+Q50-MIN(Schulden!G11,P50+Q50)),0)+IF(AND(Schulden!J12&lt;Schulden!J18,T50&gt;0),MAX(0,T50+U50-MIN(Schulden!G12,T50+U50)),0)+IF(AND(Schulden!J13&lt;Schulden!J18,X50&gt;0),MAX(0,X50+Y50-MIN(Schulden!G13,X50+Y50)),0)+IF(AND(Schulden!J14&lt;Schulden!J18,AB50&gt;0),MAX(0,AB50+AC50-MIN(Schulden!G14,AB50+AC50)),0)+IF(AND(Schulden!J15&lt;Schulden!J18,AF50&gt;0),MAX(0,AF50+AG50-MIN(Schulden!G15,AF50+AG50)),0)+IF(AND(Schulden!J16&lt;Schulden!J18,AJ50&gt;0),MAX(0,AJ50+AK50-MIN(Schulden!G16,AJ50+AK50)),0)+IF(AND(Schulden!J17&lt;Schulden!J18,AN50&gt;0),MAX(0,AN50+AO50-MIN(Schulden!G17,AN50+AO50)),0)+IF(AND(Schulden!J18&lt;Schulden!J18,AR50&gt;0),MAX(0,AR50+AS50-MIN(Schulden!G18,AR50+AS50)),0)+IF(AND(Schulden!J19&lt;Schulden!J18,AV50&gt;0),MAX(0,AV50+AW50-MIN(Schulden!G19,AV50+AW50)),0)+IF(AND(Schulden!J20&lt;Schulden!J18,AZ50&gt;0),MAX(0,AZ50+BA50-MIN(Schulden!G20,AZ50+BA50)),0)+IF(AND(Schulden!J21&lt;Schulden!J18,BD50&gt;0),MAX(0,BD50+BE50-MIN(Schulden!G21,BD50+BE50)),0)+IF(AND(Schulden!J22&lt;Schulden!J18,BH50&gt;0),MAX(0,BH50+BI50-MIN(Schulden!G22,BH50+BI50)),0))),MAX(0,AR50+AS50-MIN(Schulden!G18,AR50+AS50)))+SUMIFS(Sonderzahlungen!$D$8:$D$67,Sonderzahlungen!$G$8:$G$67,$B50,Sonderzahlungen!$E$8:$E$67,"Gezielte Schuld",Sonderzahlungen!$F$8:$F$67,Schulden!B18)))</f>
        <v/>
      </c>
      <c r="AU50" s="24">
        <f>MAX(0,AR50+AS50-AT50)</f>
        <v/>
      </c>
      <c r="AV50" s="24">
        <f>AY49</f>
        <v/>
      </c>
      <c r="AW50" s="24">
        <f>IF(AV50&lt;=0,0,AV50*Schulden!F19/12)</f>
        <v/>
      </c>
      <c r="AX50" s="24">
        <f>IF(AV50&lt;=0,0,MIN(AV50+AW50,MIN(Schulden!G19,AV50+AW50)+MIN(MAX(0,Strategie!$C$9+SUMIFS(Sonderzahlungen!$D$8:$D$67,Sonderzahlungen!$G$8:$G$67,$B50,Sonderzahlungen!$E$8:$E$67,"Nach Strategie")-(IF(AND(Schulden!J8&lt;Schulden!J19,D50&gt;0),MAX(0,D50+E50-MIN(Schulden!G8,D50+E50)),0)+IF(AND(Schulden!J9&lt;Schulden!J19,H50&gt;0),MAX(0,H50+I50-MIN(Schulden!G9,H50+I50)),0)+IF(AND(Schulden!J10&lt;Schulden!J19,L50&gt;0),MAX(0,L50+M50-MIN(Schulden!G10,L50+M50)),0)+IF(AND(Schulden!J11&lt;Schulden!J19,P50&gt;0),MAX(0,P50+Q50-MIN(Schulden!G11,P50+Q50)),0)+IF(AND(Schulden!J12&lt;Schulden!J19,T50&gt;0),MAX(0,T50+U50-MIN(Schulden!G12,T50+U50)),0)+IF(AND(Schulden!J13&lt;Schulden!J19,X50&gt;0),MAX(0,X50+Y50-MIN(Schulden!G13,X50+Y50)),0)+IF(AND(Schulden!J14&lt;Schulden!J19,AB50&gt;0),MAX(0,AB50+AC50-MIN(Schulden!G14,AB50+AC50)),0)+IF(AND(Schulden!J15&lt;Schulden!J19,AF50&gt;0),MAX(0,AF50+AG50-MIN(Schulden!G15,AF50+AG50)),0)+IF(AND(Schulden!J16&lt;Schulden!J19,AJ50&gt;0),MAX(0,AJ50+AK50-MIN(Schulden!G16,AJ50+AK50)),0)+IF(AND(Schulden!J17&lt;Schulden!J19,AN50&gt;0),MAX(0,AN50+AO50-MIN(Schulden!G17,AN50+AO50)),0)+IF(AND(Schulden!J18&lt;Schulden!J19,AR50&gt;0),MAX(0,AR50+AS50-MIN(Schulden!G18,AR50+AS50)),0)+IF(AND(Schulden!J19&lt;Schulden!J19,AV50&gt;0),MAX(0,AV50+AW50-MIN(Schulden!G19,AV50+AW50)),0)+IF(AND(Schulden!J20&lt;Schulden!J19,AZ50&gt;0),MAX(0,AZ50+BA50-MIN(Schulden!G20,AZ50+BA50)),0)+IF(AND(Schulden!J21&lt;Schulden!J19,BD50&gt;0),MAX(0,BD50+BE50-MIN(Schulden!G21,BD50+BE50)),0)+IF(AND(Schulden!J22&lt;Schulden!J19,BH50&gt;0),MAX(0,BH50+BI50-MIN(Schulden!G22,BH50+BI50)),0))),MAX(0,AV50+AW50-MIN(Schulden!G19,AV50+AW50)))+SUMIFS(Sonderzahlungen!$D$8:$D$67,Sonderzahlungen!$G$8:$G$67,$B50,Sonderzahlungen!$E$8:$E$67,"Gezielte Schuld",Sonderzahlungen!$F$8:$F$67,Schulden!B19)))</f>
        <v/>
      </c>
      <c r="AY50" s="24">
        <f>MAX(0,AV50+AW50-AX50)</f>
        <v/>
      </c>
      <c r="AZ50" s="24">
        <f>BC49</f>
        <v/>
      </c>
      <c r="BA50" s="24">
        <f>IF(AZ50&lt;=0,0,AZ50*Schulden!F20/12)</f>
        <v/>
      </c>
      <c r="BB50" s="24">
        <f>IF(AZ50&lt;=0,0,MIN(AZ50+BA50,MIN(Schulden!G20,AZ50+BA50)+MIN(MAX(0,Strategie!$C$9+SUMIFS(Sonderzahlungen!$D$8:$D$67,Sonderzahlungen!$G$8:$G$67,$B50,Sonderzahlungen!$E$8:$E$67,"Nach Strategie")-(IF(AND(Schulden!J8&lt;Schulden!J20,D50&gt;0),MAX(0,D50+E50-MIN(Schulden!G8,D50+E50)),0)+IF(AND(Schulden!J9&lt;Schulden!J20,H50&gt;0),MAX(0,H50+I50-MIN(Schulden!G9,H50+I50)),0)+IF(AND(Schulden!J10&lt;Schulden!J20,L50&gt;0),MAX(0,L50+M50-MIN(Schulden!G10,L50+M50)),0)+IF(AND(Schulden!J11&lt;Schulden!J20,P50&gt;0),MAX(0,P50+Q50-MIN(Schulden!G11,P50+Q50)),0)+IF(AND(Schulden!J12&lt;Schulden!J20,T50&gt;0),MAX(0,T50+U50-MIN(Schulden!G12,T50+U50)),0)+IF(AND(Schulden!J13&lt;Schulden!J20,X50&gt;0),MAX(0,X50+Y50-MIN(Schulden!G13,X50+Y50)),0)+IF(AND(Schulden!J14&lt;Schulden!J20,AB50&gt;0),MAX(0,AB50+AC50-MIN(Schulden!G14,AB50+AC50)),0)+IF(AND(Schulden!J15&lt;Schulden!J20,AF50&gt;0),MAX(0,AF50+AG50-MIN(Schulden!G15,AF50+AG50)),0)+IF(AND(Schulden!J16&lt;Schulden!J20,AJ50&gt;0),MAX(0,AJ50+AK50-MIN(Schulden!G16,AJ50+AK50)),0)+IF(AND(Schulden!J17&lt;Schulden!J20,AN50&gt;0),MAX(0,AN50+AO50-MIN(Schulden!G17,AN50+AO50)),0)+IF(AND(Schulden!J18&lt;Schulden!J20,AR50&gt;0),MAX(0,AR50+AS50-MIN(Schulden!G18,AR50+AS50)),0)+IF(AND(Schulden!J19&lt;Schulden!J20,AV50&gt;0),MAX(0,AV50+AW50-MIN(Schulden!G19,AV50+AW50)),0)+IF(AND(Schulden!J20&lt;Schulden!J20,AZ50&gt;0),MAX(0,AZ50+BA50-MIN(Schulden!G20,AZ50+BA50)),0)+IF(AND(Schulden!J21&lt;Schulden!J20,BD50&gt;0),MAX(0,BD50+BE50-MIN(Schulden!G21,BD50+BE50)),0)+IF(AND(Schulden!J22&lt;Schulden!J20,BH50&gt;0),MAX(0,BH50+BI50-MIN(Schulden!G22,BH50+BI50)),0))),MAX(0,AZ50+BA50-MIN(Schulden!G20,AZ50+BA50)))+SUMIFS(Sonderzahlungen!$D$8:$D$67,Sonderzahlungen!$G$8:$G$67,$B50,Sonderzahlungen!$E$8:$E$67,"Gezielte Schuld",Sonderzahlungen!$F$8:$F$67,Schulden!B20)))</f>
        <v/>
      </c>
      <c r="BC50" s="24">
        <f>MAX(0,AZ50+BA50-BB50)</f>
        <v/>
      </c>
      <c r="BD50" s="24">
        <f>BG49</f>
        <v/>
      </c>
      <c r="BE50" s="24">
        <f>IF(BD50&lt;=0,0,BD50*Schulden!F21/12)</f>
        <v/>
      </c>
      <c r="BF50" s="24">
        <f>IF(BD50&lt;=0,0,MIN(BD50+BE50,MIN(Schulden!G21,BD50+BE50)+MIN(MAX(0,Strategie!$C$9+SUMIFS(Sonderzahlungen!$D$8:$D$67,Sonderzahlungen!$G$8:$G$67,$B50,Sonderzahlungen!$E$8:$E$67,"Nach Strategie")-(IF(AND(Schulden!J8&lt;Schulden!J21,D50&gt;0),MAX(0,D50+E50-MIN(Schulden!G8,D50+E50)),0)+IF(AND(Schulden!J9&lt;Schulden!J21,H50&gt;0),MAX(0,H50+I50-MIN(Schulden!G9,H50+I50)),0)+IF(AND(Schulden!J10&lt;Schulden!J21,L50&gt;0),MAX(0,L50+M50-MIN(Schulden!G10,L50+M50)),0)+IF(AND(Schulden!J11&lt;Schulden!J21,P50&gt;0),MAX(0,P50+Q50-MIN(Schulden!G11,P50+Q50)),0)+IF(AND(Schulden!J12&lt;Schulden!J21,T50&gt;0),MAX(0,T50+U50-MIN(Schulden!G12,T50+U50)),0)+IF(AND(Schulden!J13&lt;Schulden!J21,X50&gt;0),MAX(0,X50+Y50-MIN(Schulden!G13,X50+Y50)),0)+IF(AND(Schulden!J14&lt;Schulden!J21,AB50&gt;0),MAX(0,AB50+AC50-MIN(Schulden!G14,AB50+AC50)),0)+IF(AND(Schulden!J15&lt;Schulden!J21,AF50&gt;0),MAX(0,AF50+AG50-MIN(Schulden!G15,AF50+AG50)),0)+IF(AND(Schulden!J16&lt;Schulden!J21,AJ50&gt;0),MAX(0,AJ50+AK50-MIN(Schulden!G16,AJ50+AK50)),0)+IF(AND(Schulden!J17&lt;Schulden!J21,AN50&gt;0),MAX(0,AN50+AO50-MIN(Schulden!G17,AN50+AO50)),0)+IF(AND(Schulden!J18&lt;Schulden!J21,AR50&gt;0),MAX(0,AR50+AS50-MIN(Schulden!G18,AR50+AS50)),0)+IF(AND(Schulden!J19&lt;Schulden!J21,AV50&gt;0),MAX(0,AV50+AW50-MIN(Schulden!G19,AV50+AW50)),0)+IF(AND(Schulden!J20&lt;Schulden!J21,AZ50&gt;0),MAX(0,AZ50+BA50-MIN(Schulden!G20,AZ50+BA50)),0)+IF(AND(Schulden!J21&lt;Schulden!J21,BD50&gt;0),MAX(0,BD50+BE50-MIN(Schulden!G21,BD50+BE50)),0)+IF(AND(Schulden!J22&lt;Schulden!J21,BH50&gt;0),MAX(0,BH50+BI50-MIN(Schulden!G22,BH50+BI50)),0))),MAX(0,BD50+BE50-MIN(Schulden!G21,BD50+BE50)))+SUMIFS(Sonderzahlungen!$D$8:$D$67,Sonderzahlungen!$G$8:$G$67,$B50,Sonderzahlungen!$E$8:$E$67,"Gezielte Schuld",Sonderzahlungen!$F$8:$F$67,Schulden!B21)))</f>
        <v/>
      </c>
      <c r="BG50" s="24">
        <f>MAX(0,BD50+BE50-BF50)</f>
        <v/>
      </c>
      <c r="BH50" s="24">
        <f>BK49</f>
        <v/>
      </c>
      <c r="BI50" s="24">
        <f>IF(BH50&lt;=0,0,BH50*Schulden!F22/12)</f>
        <v/>
      </c>
      <c r="BJ50" s="24">
        <f>IF(BH50&lt;=0,0,MIN(BH50+BI50,MIN(Schulden!G22,BH50+BI50)+MIN(MAX(0,Strategie!$C$9+SUMIFS(Sonderzahlungen!$D$8:$D$67,Sonderzahlungen!$G$8:$G$67,$B50,Sonderzahlungen!$E$8:$E$67,"Nach Strategie")-(IF(AND(Schulden!J8&lt;Schulden!J22,D50&gt;0),MAX(0,D50+E50-MIN(Schulden!G8,D50+E50)),0)+IF(AND(Schulden!J9&lt;Schulden!J22,H50&gt;0),MAX(0,H50+I50-MIN(Schulden!G9,H50+I50)),0)+IF(AND(Schulden!J10&lt;Schulden!J22,L50&gt;0),MAX(0,L50+M50-MIN(Schulden!G10,L50+M50)),0)+IF(AND(Schulden!J11&lt;Schulden!J22,P50&gt;0),MAX(0,P50+Q50-MIN(Schulden!G11,P50+Q50)),0)+IF(AND(Schulden!J12&lt;Schulden!J22,T50&gt;0),MAX(0,T50+U50-MIN(Schulden!G12,T50+U50)),0)+IF(AND(Schulden!J13&lt;Schulden!J22,X50&gt;0),MAX(0,X50+Y50-MIN(Schulden!G13,X50+Y50)),0)+IF(AND(Schulden!J14&lt;Schulden!J22,AB50&gt;0),MAX(0,AB50+AC50-MIN(Schulden!G14,AB50+AC50)),0)+IF(AND(Schulden!J15&lt;Schulden!J22,AF50&gt;0),MAX(0,AF50+AG50-MIN(Schulden!G15,AF50+AG50)),0)+IF(AND(Schulden!J16&lt;Schulden!J22,AJ50&gt;0),MAX(0,AJ50+AK50-MIN(Schulden!G16,AJ50+AK50)),0)+IF(AND(Schulden!J17&lt;Schulden!J22,AN50&gt;0),MAX(0,AN50+AO50-MIN(Schulden!G17,AN50+AO50)),0)+IF(AND(Schulden!J18&lt;Schulden!J22,AR50&gt;0),MAX(0,AR50+AS50-MIN(Schulden!G18,AR50+AS50)),0)+IF(AND(Schulden!J19&lt;Schulden!J22,AV50&gt;0),MAX(0,AV50+AW50-MIN(Schulden!G19,AV50+AW50)),0)+IF(AND(Schulden!J20&lt;Schulden!J22,AZ50&gt;0),MAX(0,AZ50+BA50-MIN(Schulden!G20,AZ50+BA50)),0)+IF(AND(Schulden!J21&lt;Schulden!J22,BD50&gt;0),MAX(0,BD50+BE50-MIN(Schulden!G21,BD50+BE50)),0)+IF(AND(Schulden!J22&lt;Schulden!J22,BH50&gt;0),MAX(0,BH50+BI50-MIN(Schulden!G22,BH50+BI50)),0))),MAX(0,BH50+BI50-MIN(Schulden!G22,BH50+BI50)))+SUMIFS(Sonderzahlungen!$D$8:$D$67,Sonderzahlungen!$G$8:$G$67,$B50,Sonderzahlungen!$E$8:$E$67,"Gezielte Schuld",Sonderzahlungen!$F$8:$F$67,Schulden!B22)))</f>
        <v/>
      </c>
      <c r="BK50" s="24">
        <f>MAX(0,BH50+BI50-BJ50)</f>
        <v/>
      </c>
    </row>
    <row r="51">
      <c r="B51" s="23">
        <f>EDATE(B50,1)</f>
        <v/>
      </c>
      <c r="C51" s="24">
        <f>SUMIFS(Sonderzahlungen!$D$8:$D$67,Sonderzahlungen!$G$8:$G$67,B51)</f>
        <v/>
      </c>
      <c r="D51" s="24">
        <f>G50</f>
        <v/>
      </c>
      <c r="E51" s="24">
        <f>IF(D51&lt;=0,0,D51*Schulden!F8/12)</f>
        <v/>
      </c>
      <c r="F51" s="24">
        <f>IF(D51&lt;=0,0,MIN(D51+E51,MIN(Schulden!G8,D51+E51)+MIN(MAX(0,Strategie!$C$9+SUMIFS(Sonderzahlungen!$D$8:$D$67,Sonderzahlungen!$G$8:$G$67,$B51,Sonderzahlungen!$E$8:$E$67,"Nach Strategie")-(IF(AND(Schulden!J8&lt;Schulden!J8,D51&gt;0),MAX(0,D51+E51-MIN(Schulden!G8,D51+E51)),0)+IF(AND(Schulden!J9&lt;Schulden!J8,H51&gt;0),MAX(0,H51+I51-MIN(Schulden!G9,H51+I51)),0)+IF(AND(Schulden!J10&lt;Schulden!J8,L51&gt;0),MAX(0,L51+M51-MIN(Schulden!G10,L51+M51)),0)+IF(AND(Schulden!J11&lt;Schulden!J8,P51&gt;0),MAX(0,P51+Q51-MIN(Schulden!G11,P51+Q51)),0)+IF(AND(Schulden!J12&lt;Schulden!J8,T51&gt;0),MAX(0,T51+U51-MIN(Schulden!G12,T51+U51)),0)+IF(AND(Schulden!J13&lt;Schulden!J8,X51&gt;0),MAX(0,X51+Y51-MIN(Schulden!G13,X51+Y51)),0)+IF(AND(Schulden!J14&lt;Schulden!J8,AB51&gt;0),MAX(0,AB51+AC51-MIN(Schulden!G14,AB51+AC51)),0)+IF(AND(Schulden!J15&lt;Schulden!J8,AF51&gt;0),MAX(0,AF51+AG51-MIN(Schulden!G15,AF51+AG51)),0)+IF(AND(Schulden!J16&lt;Schulden!J8,AJ51&gt;0),MAX(0,AJ51+AK51-MIN(Schulden!G16,AJ51+AK51)),0)+IF(AND(Schulden!J17&lt;Schulden!J8,AN51&gt;0),MAX(0,AN51+AO51-MIN(Schulden!G17,AN51+AO51)),0)+IF(AND(Schulden!J18&lt;Schulden!J8,AR51&gt;0),MAX(0,AR51+AS51-MIN(Schulden!G18,AR51+AS51)),0)+IF(AND(Schulden!J19&lt;Schulden!J8,AV51&gt;0),MAX(0,AV51+AW51-MIN(Schulden!G19,AV51+AW51)),0)+IF(AND(Schulden!J20&lt;Schulden!J8,AZ51&gt;0),MAX(0,AZ51+BA51-MIN(Schulden!G20,AZ51+BA51)),0)+IF(AND(Schulden!J21&lt;Schulden!J8,BD51&gt;0),MAX(0,BD51+BE51-MIN(Schulden!G21,BD51+BE51)),0)+IF(AND(Schulden!J22&lt;Schulden!J8,BH51&gt;0),MAX(0,BH51+BI51-MIN(Schulden!G22,BH51+BI51)),0))),MAX(0,D51+E51-MIN(Schulden!G8,D51+E51)))+SUMIFS(Sonderzahlungen!$D$8:$D$67,Sonderzahlungen!$G$8:$G$67,$B51,Sonderzahlungen!$E$8:$E$67,"Gezielte Schuld",Sonderzahlungen!$F$8:$F$67,Schulden!B8)))</f>
        <v/>
      </c>
      <c r="G51" s="24">
        <f>MAX(0,D51+E51-F51)</f>
        <v/>
      </c>
      <c r="H51" s="24">
        <f>K50</f>
        <v/>
      </c>
      <c r="I51" s="24">
        <f>IF(H51&lt;=0,0,H51*Schulden!F9/12)</f>
        <v/>
      </c>
      <c r="J51" s="24">
        <f>IF(H51&lt;=0,0,MIN(H51+I51,MIN(Schulden!G9,H51+I51)+MIN(MAX(0,Strategie!$C$9+SUMIFS(Sonderzahlungen!$D$8:$D$67,Sonderzahlungen!$G$8:$G$67,$B51,Sonderzahlungen!$E$8:$E$67,"Nach Strategie")-(IF(AND(Schulden!J8&lt;Schulden!J9,D51&gt;0),MAX(0,D51+E51-MIN(Schulden!G8,D51+E51)),0)+IF(AND(Schulden!J9&lt;Schulden!J9,H51&gt;0),MAX(0,H51+I51-MIN(Schulden!G9,H51+I51)),0)+IF(AND(Schulden!J10&lt;Schulden!J9,L51&gt;0),MAX(0,L51+M51-MIN(Schulden!G10,L51+M51)),0)+IF(AND(Schulden!J11&lt;Schulden!J9,P51&gt;0),MAX(0,P51+Q51-MIN(Schulden!G11,P51+Q51)),0)+IF(AND(Schulden!J12&lt;Schulden!J9,T51&gt;0),MAX(0,T51+U51-MIN(Schulden!G12,T51+U51)),0)+IF(AND(Schulden!J13&lt;Schulden!J9,X51&gt;0),MAX(0,X51+Y51-MIN(Schulden!G13,X51+Y51)),0)+IF(AND(Schulden!J14&lt;Schulden!J9,AB51&gt;0),MAX(0,AB51+AC51-MIN(Schulden!G14,AB51+AC51)),0)+IF(AND(Schulden!J15&lt;Schulden!J9,AF51&gt;0),MAX(0,AF51+AG51-MIN(Schulden!G15,AF51+AG51)),0)+IF(AND(Schulden!J16&lt;Schulden!J9,AJ51&gt;0),MAX(0,AJ51+AK51-MIN(Schulden!G16,AJ51+AK51)),0)+IF(AND(Schulden!J17&lt;Schulden!J9,AN51&gt;0),MAX(0,AN51+AO51-MIN(Schulden!G17,AN51+AO51)),0)+IF(AND(Schulden!J18&lt;Schulden!J9,AR51&gt;0),MAX(0,AR51+AS51-MIN(Schulden!G18,AR51+AS51)),0)+IF(AND(Schulden!J19&lt;Schulden!J9,AV51&gt;0),MAX(0,AV51+AW51-MIN(Schulden!G19,AV51+AW51)),0)+IF(AND(Schulden!J20&lt;Schulden!J9,AZ51&gt;0),MAX(0,AZ51+BA51-MIN(Schulden!G20,AZ51+BA51)),0)+IF(AND(Schulden!J21&lt;Schulden!J9,BD51&gt;0),MAX(0,BD51+BE51-MIN(Schulden!G21,BD51+BE51)),0)+IF(AND(Schulden!J22&lt;Schulden!J9,BH51&gt;0),MAX(0,BH51+BI51-MIN(Schulden!G22,BH51+BI51)),0))),MAX(0,H51+I51-MIN(Schulden!G9,H51+I51)))+SUMIFS(Sonderzahlungen!$D$8:$D$67,Sonderzahlungen!$G$8:$G$67,$B51,Sonderzahlungen!$E$8:$E$67,"Gezielte Schuld",Sonderzahlungen!$F$8:$F$67,Schulden!B9)))</f>
        <v/>
      </c>
      <c r="K51" s="24">
        <f>MAX(0,H51+I51-J51)</f>
        <v/>
      </c>
      <c r="L51" s="24">
        <f>O50</f>
        <v/>
      </c>
      <c r="M51" s="24">
        <f>IF(L51&lt;=0,0,L51*Schulden!F10/12)</f>
        <v/>
      </c>
      <c r="N51" s="24">
        <f>IF(L51&lt;=0,0,MIN(L51+M51,MIN(Schulden!G10,L51+M51)+MIN(MAX(0,Strategie!$C$9+SUMIFS(Sonderzahlungen!$D$8:$D$67,Sonderzahlungen!$G$8:$G$67,$B51,Sonderzahlungen!$E$8:$E$67,"Nach Strategie")-(IF(AND(Schulden!J8&lt;Schulden!J10,D51&gt;0),MAX(0,D51+E51-MIN(Schulden!G8,D51+E51)),0)+IF(AND(Schulden!J9&lt;Schulden!J10,H51&gt;0),MAX(0,H51+I51-MIN(Schulden!G9,H51+I51)),0)+IF(AND(Schulden!J10&lt;Schulden!J10,L51&gt;0),MAX(0,L51+M51-MIN(Schulden!G10,L51+M51)),0)+IF(AND(Schulden!J11&lt;Schulden!J10,P51&gt;0),MAX(0,P51+Q51-MIN(Schulden!G11,P51+Q51)),0)+IF(AND(Schulden!J12&lt;Schulden!J10,T51&gt;0),MAX(0,T51+U51-MIN(Schulden!G12,T51+U51)),0)+IF(AND(Schulden!J13&lt;Schulden!J10,X51&gt;0),MAX(0,X51+Y51-MIN(Schulden!G13,X51+Y51)),0)+IF(AND(Schulden!J14&lt;Schulden!J10,AB51&gt;0),MAX(0,AB51+AC51-MIN(Schulden!G14,AB51+AC51)),0)+IF(AND(Schulden!J15&lt;Schulden!J10,AF51&gt;0),MAX(0,AF51+AG51-MIN(Schulden!G15,AF51+AG51)),0)+IF(AND(Schulden!J16&lt;Schulden!J10,AJ51&gt;0),MAX(0,AJ51+AK51-MIN(Schulden!G16,AJ51+AK51)),0)+IF(AND(Schulden!J17&lt;Schulden!J10,AN51&gt;0),MAX(0,AN51+AO51-MIN(Schulden!G17,AN51+AO51)),0)+IF(AND(Schulden!J18&lt;Schulden!J10,AR51&gt;0),MAX(0,AR51+AS51-MIN(Schulden!G18,AR51+AS51)),0)+IF(AND(Schulden!J19&lt;Schulden!J10,AV51&gt;0),MAX(0,AV51+AW51-MIN(Schulden!G19,AV51+AW51)),0)+IF(AND(Schulden!J20&lt;Schulden!J10,AZ51&gt;0),MAX(0,AZ51+BA51-MIN(Schulden!G20,AZ51+BA51)),0)+IF(AND(Schulden!J21&lt;Schulden!J10,BD51&gt;0),MAX(0,BD51+BE51-MIN(Schulden!G21,BD51+BE51)),0)+IF(AND(Schulden!J22&lt;Schulden!J10,BH51&gt;0),MAX(0,BH51+BI51-MIN(Schulden!G22,BH51+BI51)),0))),MAX(0,L51+M51-MIN(Schulden!G10,L51+M51)))+SUMIFS(Sonderzahlungen!$D$8:$D$67,Sonderzahlungen!$G$8:$G$67,$B51,Sonderzahlungen!$E$8:$E$67,"Gezielte Schuld",Sonderzahlungen!$F$8:$F$67,Schulden!B10)))</f>
        <v/>
      </c>
      <c r="O51" s="24">
        <f>MAX(0,L51+M51-N51)</f>
        <v/>
      </c>
      <c r="P51" s="24">
        <f>S50</f>
        <v/>
      </c>
      <c r="Q51" s="24">
        <f>IF(P51&lt;=0,0,P51*Schulden!F11/12)</f>
        <v/>
      </c>
      <c r="R51" s="24">
        <f>IF(P51&lt;=0,0,MIN(P51+Q51,MIN(Schulden!G11,P51+Q51)+MIN(MAX(0,Strategie!$C$9+SUMIFS(Sonderzahlungen!$D$8:$D$67,Sonderzahlungen!$G$8:$G$67,$B51,Sonderzahlungen!$E$8:$E$67,"Nach Strategie")-(IF(AND(Schulden!J8&lt;Schulden!J11,D51&gt;0),MAX(0,D51+E51-MIN(Schulden!G8,D51+E51)),0)+IF(AND(Schulden!J9&lt;Schulden!J11,H51&gt;0),MAX(0,H51+I51-MIN(Schulden!G9,H51+I51)),0)+IF(AND(Schulden!J10&lt;Schulden!J11,L51&gt;0),MAX(0,L51+M51-MIN(Schulden!G10,L51+M51)),0)+IF(AND(Schulden!J11&lt;Schulden!J11,P51&gt;0),MAX(0,P51+Q51-MIN(Schulden!G11,P51+Q51)),0)+IF(AND(Schulden!J12&lt;Schulden!J11,T51&gt;0),MAX(0,T51+U51-MIN(Schulden!G12,T51+U51)),0)+IF(AND(Schulden!J13&lt;Schulden!J11,X51&gt;0),MAX(0,X51+Y51-MIN(Schulden!G13,X51+Y51)),0)+IF(AND(Schulden!J14&lt;Schulden!J11,AB51&gt;0),MAX(0,AB51+AC51-MIN(Schulden!G14,AB51+AC51)),0)+IF(AND(Schulden!J15&lt;Schulden!J11,AF51&gt;0),MAX(0,AF51+AG51-MIN(Schulden!G15,AF51+AG51)),0)+IF(AND(Schulden!J16&lt;Schulden!J11,AJ51&gt;0),MAX(0,AJ51+AK51-MIN(Schulden!G16,AJ51+AK51)),0)+IF(AND(Schulden!J17&lt;Schulden!J11,AN51&gt;0),MAX(0,AN51+AO51-MIN(Schulden!G17,AN51+AO51)),0)+IF(AND(Schulden!J18&lt;Schulden!J11,AR51&gt;0),MAX(0,AR51+AS51-MIN(Schulden!G18,AR51+AS51)),0)+IF(AND(Schulden!J19&lt;Schulden!J11,AV51&gt;0),MAX(0,AV51+AW51-MIN(Schulden!G19,AV51+AW51)),0)+IF(AND(Schulden!J20&lt;Schulden!J11,AZ51&gt;0),MAX(0,AZ51+BA51-MIN(Schulden!G20,AZ51+BA51)),0)+IF(AND(Schulden!J21&lt;Schulden!J11,BD51&gt;0),MAX(0,BD51+BE51-MIN(Schulden!G21,BD51+BE51)),0)+IF(AND(Schulden!J22&lt;Schulden!J11,BH51&gt;0),MAX(0,BH51+BI51-MIN(Schulden!G22,BH51+BI51)),0))),MAX(0,P51+Q51-MIN(Schulden!G11,P51+Q51)))+SUMIFS(Sonderzahlungen!$D$8:$D$67,Sonderzahlungen!$G$8:$G$67,$B51,Sonderzahlungen!$E$8:$E$67,"Gezielte Schuld",Sonderzahlungen!$F$8:$F$67,Schulden!B11)))</f>
        <v/>
      </c>
      <c r="S51" s="24">
        <f>MAX(0,P51+Q51-R51)</f>
        <v/>
      </c>
      <c r="T51" s="24">
        <f>W50</f>
        <v/>
      </c>
      <c r="U51" s="24">
        <f>IF(T51&lt;=0,0,T51*Schulden!F12/12)</f>
        <v/>
      </c>
      <c r="V51" s="24">
        <f>IF(T51&lt;=0,0,MIN(T51+U51,MIN(Schulden!G12,T51+U51)+MIN(MAX(0,Strategie!$C$9+SUMIFS(Sonderzahlungen!$D$8:$D$67,Sonderzahlungen!$G$8:$G$67,$B51,Sonderzahlungen!$E$8:$E$67,"Nach Strategie")-(IF(AND(Schulden!J8&lt;Schulden!J12,D51&gt;0),MAX(0,D51+E51-MIN(Schulden!G8,D51+E51)),0)+IF(AND(Schulden!J9&lt;Schulden!J12,H51&gt;0),MAX(0,H51+I51-MIN(Schulden!G9,H51+I51)),0)+IF(AND(Schulden!J10&lt;Schulden!J12,L51&gt;0),MAX(0,L51+M51-MIN(Schulden!G10,L51+M51)),0)+IF(AND(Schulden!J11&lt;Schulden!J12,P51&gt;0),MAX(0,P51+Q51-MIN(Schulden!G11,P51+Q51)),0)+IF(AND(Schulden!J12&lt;Schulden!J12,T51&gt;0),MAX(0,T51+U51-MIN(Schulden!G12,T51+U51)),0)+IF(AND(Schulden!J13&lt;Schulden!J12,X51&gt;0),MAX(0,X51+Y51-MIN(Schulden!G13,X51+Y51)),0)+IF(AND(Schulden!J14&lt;Schulden!J12,AB51&gt;0),MAX(0,AB51+AC51-MIN(Schulden!G14,AB51+AC51)),0)+IF(AND(Schulden!J15&lt;Schulden!J12,AF51&gt;0),MAX(0,AF51+AG51-MIN(Schulden!G15,AF51+AG51)),0)+IF(AND(Schulden!J16&lt;Schulden!J12,AJ51&gt;0),MAX(0,AJ51+AK51-MIN(Schulden!G16,AJ51+AK51)),0)+IF(AND(Schulden!J17&lt;Schulden!J12,AN51&gt;0),MAX(0,AN51+AO51-MIN(Schulden!G17,AN51+AO51)),0)+IF(AND(Schulden!J18&lt;Schulden!J12,AR51&gt;0),MAX(0,AR51+AS51-MIN(Schulden!G18,AR51+AS51)),0)+IF(AND(Schulden!J19&lt;Schulden!J12,AV51&gt;0),MAX(0,AV51+AW51-MIN(Schulden!G19,AV51+AW51)),0)+IF(AND(Schulden!J20&lt;Schulden!J12,AZ51&gt;0),MAX(0,AZ51+BA51-MIN(Schulden!G20,AZ51+BA51)),0)+IF(AND(Schulden!J21&lt;Schulden!J12,BD51&gt;0),MAX(0,BD51+BE51-MIN(Schulden!G21,BD51+BE51)),0)+IF(AND(Schulden!J22&lt;Schulden!J12,BH51&gt;0),MAX(0,BH51+BI51-MIN(Schulden!G22,BH51+BI51)),0))),MAX(0,T51+U51-MIN(Schulden!G12,T51+U51)))+SUMIFS(Sonderzahlungen!$D$8:$D$67,Sonderzahlungen!$G$8:$G$67,$B51,Sonderzahlungen!$E$8:$E$67,"Gezielte Schuld",Sonderzahlungen!$F$8:$F$67,Schulden!B12)))</f>
        <v/>
      </c>
      <c r="W51" s="24">
        <f>MAX(0,T51+U51-V51)</f>
        <v/>
      </c>
      <c r="X51" s="24">
        <f>AA50</f>
        <v/>
      </c>
      <c r="Y51" s="24">
        <f>IF(X51&lt;=0,0,X51*Schulden!F13/12)</f>
        <v/>
      </c>
      <c r="Z51" s="24">
        <f>IF(X51&lt;=0,0,MIN(X51+Y51,MIN(Schulden!G13,X51+Y51)+MIN(MAX(0,Strategie!$C$9+SUMIFS(Sonderzahlungen!$D$8:$D$67,Sonderzahlungen!$G$8:$G$67,$B51,Sonderzahlungen!$E$8:$E$67,"Nach Strategie")-(IF(AND(Schulden!J8&lt;Schulden!J13,D51&gt;0),MAX(0,D51+E51-MIN(Schulden!G8,D51+E51)),0)+IF(AND(Schulden!J9&lt;Schulden!J13,H51&gt;0),MAX(0,H51+I51-MIN(Schulden!G9,H51+I51)),0)+IF(AND(Schulden!J10&lt;Schulden!J13,L51&gt;0),MAX(0,L51+M51-MIN(Schulden!G10,L51+M51)),0)+IF(AND(Schulden!J11&lt;Schulden!J13,P51&gt;0),MAX(0,P51+Q51-MIN(Schulden!G11,P51+Q51)),0)+IF(AND(Schulden!J12&lt;Schulden!J13,T51&gt;0),MAX(0,T51+U51-MIN(Schulden!G12,T51+U51)),0)+IF(AND(Schulden!J13&lt;Schulden!J13,X51&gt;0),MAX(0,X51+Y51-MIN(Schulden!G13,X51+Y51)),0)+IF(AND(Schulden!J14&lt;Schulden!J13,AB51&gt;0),MAX(0,AB51+AC51-MIN(Schulden!G14,AB51+AC51)),0)+IF(AND(Schulden!J15&lt;Schulden!J13,AF51&gt;0),MAX(0,AF51+AG51-MIN(Schulden!G15,AF51+AG51)),0)+IF(AND(Schulden!J16&lt;Schulden!J13,AJ51&gt;0),MAX(0,AJ51+AK51-MIN(Schulden!G16,AJ51+AK51)),0)+IF(AND(Schulden!J17&lt;Schulden!J13,AN51&gt;0),MAX(0,AN51+AO51-MIN(Schulden!G17,AN51+AO51)),0)+IF(AND(Schulden!J18&lt;Schulden!J13,AR51&gt;0),MAX(0,AR51+AS51-MIN(Schulden!G18,AR51+AS51)),0)+IF(AND(Schulden!J19&lt;Schulden!J13,AV51&gt;0),MAX(0,AV51+AW51-MIN(Schulden!G19,AV51+AW51)),0)+IF(AND(Schulden!J20&lt;Schulden!J13,AZ51&gt;0),MAX(0,AZ51+BA51-MIN(Schulden!G20,AZ51+BA51)),0)+IF(AND(Schulden!J21&lt;Schulden!J13,BD51&gt;0),MAX(0,BD51+BE51-MIN(Schulden!G21,BD51+BE51)),0)+IF(AND(Schulden!J22&lt;Schulden!J13,BH51&gt;0),MAX(0,BH51+BI51-MIN(Schulden!G22,BH51+BI51)),0))),MAX(0,X51+Y51-MIN(Schulden!G13,X51+Y51)))+SUMIFS(Sonderzahlungen!$D$8:$D$67,Sonderzahlungen!$G$8:$G$67,$B51,Sonderzahlungen!$E$8:$E$67,"Gezielte Schuld",Sonderzahlungen!$F$8:$F$67,Schulden!B13)))</f>
        <v/>
      </c>
      <c r="AA51" s="24">
        <f>MAX(0,X51+Y51-Z51)</f>
        <v/>
      </c>
      <c r="AB51" s="24">
        <f>AE50</f>
        <v/>
      </c>
      <c r="AC51" s="24">
        <f>IF(AB51&lt;=0,0,AB51*Schulden!F14/12)</f>
        <v/>
      </c>
      <c r="AD51" s="24">
        <f>IF(AB51&lt;=0,0,MIN(AB51+AC51,MIN(Schulden!G14,AB51+AC51)+MIN(MAX(0,Strategie!$C$9+SUMIFS(Sonderzahlungen!$D$8:$D$67,Sonderzahlungen!$G$8:$G$67,$B51,Sonderzahlungen!$E$8:$E$67,"Nach Strategie")-(IF(AND(Schulden!J8&lt;Schulden!J14,D51&gt;0),MAX(0,D51+E51-MIN(Schulden!G8,D51+E51)),0)+IF(AND(Schulden!J9&lt;Schulden!J14,H51&gt;0),MAX(0,H51+I51-MIN(Schulden!G9,H51+I51)),0)+IF(AND(Schulden!J10&lt;Schulden!J14,L51&gt;0),MAX(0,L51+M51-MIN(Schulden!G10,L51+M51)),0)+IF(AND(Schulden!J11&lt;Schulden!J14,P51&gt;0),MAX(0,P51+Q51-MIN(Schulden!G11,P51+Q51)),0)+IF(AND(Schulden!J12&lt;Schulden!J14,T51&gt;0),MAX(0,T51+U51-MIN(Schulden!G12,T51+U51)),0)+IF(AND(Schulden!J13&lt;Schulden!J14,X51&gt;0),MAX(0,X51+Y51-MIN(Schulden!G13,X51+Y51)),0)+IF(AND(Schulden!J14&lt;Schulden!J14,AB51&gt;0),MAX(0,AB51+AC51-MIN(Schulden!G14,AB51+AC51)),0)+IF(AND(Schulden!J15&lt;Schulden!J14,AF51&gt;0),MAX(0,AF51+AG51-MIN(Schulden!G15,AF51+AG51)),0)+IF(AND(Schulden!J16&lt;Schulden!J14,AJ51&gt;0),MAX(0,AJ51+AK51-MIN(Schulden!G16,AJ51+AK51)),0)+IF(AND(Schulden!J17&lt;Schulden!J14,AN51&gt;0),MAX(0,AN51+AO51-MIN(Schulden!G17,AN51+AO51)),0)+IF(AND(Schulden!J18&lt;Schulden!J14,AR51&gt;0),MAX(0,AR51+AS51-MIN(Schulden!G18,AR51+AS51)),0)+IF(AND(Schulden!J19&lt;Schulden!J14,AV51&gt;0),MAX(0,AV51+AW51-MIN(Schulden!G19,AV51+AW51)),0)+IF(AND(Schulden!J20&lt;Schulden!J14,AZ51&gt;0),MAX(0,AZ51+BA51-MIN(Schulden!G20,AZ51+BA51)),0)+IF(AND(Schulden!J21&lt;Schulden!J14,BD51&gt;0),MAX(0,BD51+BE51-MIN(Schulden!G21,BD51+BE51)),0)+IF(AND(Schulden!J22&lt;Schulden!J14,BH51&gt;0),MAX(0,BH51+BI51-MIN(Schulden!G22,BH51+BI51)),0))),MAX(0,AB51+AC51-MIN(Schulden!G14,AB51+AC51)))+SUMIFS(Sonderzahlungen!$D$8:$D$67,Sonderzahlungen!$G$8:$G$67,$B51,Sonderzahlungen!$E$8:$E$67,"Gezielte Schuld",Sonderzahlungen!$F$8:$F$67,Schulden!B14)))</f>
        <v/>
      </c>
      <c r="AE51" s="24">
        <f>MAX(0,AB51+AC51-AD51)</f>
        <v/>
      </c>
      <c r="AF51" s="24">
        <f>AI50</f>
        <v/>
      </c>
      <c r="AG51" s="24">
        <f>IF(AF51&lt;=0,0,AF51*Schulden!F15/12)</f>
        <v/>
      </c>
      <c r="AH51" s="24">
        <f>IF(AF51&lt;=0,0,MIN(AF51+AG51,MIN(Schulden!G15,AF51+AG51)+MIN(MAX(0,Strategie!$C$9+SUMIFS(Sonderzahlungen!$D$8:$D$67,Sonderzahlungen!$G$8:$G$67,$B51,Sonderzahlungen!$E$8:$E$67,"Nach Strategie")-(IF(AND(Schulden!J8&lt;Schulden!J15,D51&gt;0),MAX(0,D51+E51-MIN(Schulden!G8,D51+E51)),0)+IF(AND(Schulden!J9&lt;Schulden!J15,H51&gt;0),MAX(0,H51+I51-MIN(Schulden!G9,H51+I51)),0)+IF(AND(Schulden!J10&lt;Schulden!J15,L51&gt;0),MAX(0,L51+M51-MIN(Schulden!G10,L51+M51)),0)+IF(AND(Schulden!J11&lt;Schulden!J15,P51&gt;0),MAX(0,P51+Q51-MIN(Schulden!G11,P51+Q51)),0)+IF(AND(Schulden!J12&lt;Schulden!J15,T51&gt;0),MAX(0,T51+U51-MIN(Schulden!G12,T51+U51)),0)+IF(AND(Schulden!J13&lt;Schulden!J15,X51&gt;0),MAX(0,X51+Y51-MIN(Schulden!G13,X51+Y51)),0)+IF(AND(Schulden!J14&lt;Schulden!J15,AB51&gt;0),MAX(0,AB51+AC51-MIN(Schulden!G14,AB51+AC51)),0)+IF(AND(Schulden!J15&lt;Schulden!J15,AF51&gt;0),MAX(0,AF51+AG51-MIN(Schulden!G15,AF51+AG51)),0)+IF(AND(Schulden!J16&lt;Schulden!J15,AJ51&gt;0),MAX(0,AJ51+AK51-MIN(Schulden!G16,AJ51+AK51)),0)+IF(AND(Schulden!J17&lt;Schulden!J15,AN51&gt;0),MAX(0,AN51+AO51-MIN(Schulden!G17,AN51+AO51)),0)+IF(AND(Schulden!J18&lt;Schulden!J15,AR51&gt;0),MAX(0,AR51+AS51-MIN(Schulden!G18,AR51+AS51)),0)+IF(AND(Schulden!J19&lt;Schulden!J15,AV51&gt;0),MAX(0,AV51+AW51-MIN(Schulden!G19,AV51+AW51)),0)+IF(AND(Schulden!J20&lt;Schulden!J15,AZ51&gt;0),MAX(0,AZ51+BA51-MIN(Schulden!G20,AZ51+BA51)),0)+IF(AND(Schulden!J21&lt;Schulden!J15,BD51&gt;0),MAX(0,BD51+BE51-MIN(Schulden!G21,BD51+BE51)),0)+IF(AND(Schulden!J22&lt;Schulden!J15,BH51&gt;0),MAX(0,BH51+BI51-MIN(Schulden!G22,BH51+BI51)),0))),MAX(0,AF51+AG51-MIN(Schulden!G15,AF51+AG51)))+SUMIFS(Sonderzahlungen!$D$8:$D$67,Sonderzahlungen!$G$8:$G$67,$B51,Sonderzahlungen!$E$8:$E$67,"Gezielte Schuld",Sonderzahlungen!$F$8:$F$67,Schulden!B15)))</f>
        <v/>
      </c>
      <c r="AI51" s="24">
        <f>MAX(0,AF51+AG51-AH51)</f>
        <v/>
      </c>
      <c r="AJ51" s="24">
        <f>AM50</f>
        <v/>
      </c>
      <c r="AK51" s="24">
        <f>IF(AJ51&lt;=0,0,AJ51*Schulden!F16/12)</f>
        <v/>
      </c>
      <c r="AL51" s="24">
        <f>IF(AJ51&lt;=0,0,MIN(AJ51+AK51,MIN(Schulden!G16,AJ51+AK51)+MIN(MAX(0,Strategie!$C$9+SUMIFS(Sonderzahlungen!$D$8:$D$67,Sonderzahlungen!$G$8:$G$67,$B51,Sonderzahlungen!$E$8:$E$67,"Nach Strategie")-(IF(AND(Schulden!J8&lt;Schulden!J16,D51&gt;0),MAX(0,D51+E51-MIN(Schulden!G8,D51+E51)),0)+IF(AND(Schulden!J9&lt;Schulden!J16,H51&gt;0),MAX(0,H51+I51-MIN(Schulden!G9,H51+I51)),0)+IF(AND(Schulden!J10&lt;Schulden!J16,L51&gt;0),MAX(0,L51+M51-MIN(Schulden!G10,L51+M51)),0)+IF(AND(Schulden!J11&lt;Schulden!J16,P51&gt;0),MAX(0,P51+Q51-MIN(Schulden!G11,P51+Q51)),0)+IF(AND(Schulden!J12&lt;Schulden!J16,T51&gt;0),MAX(0,T51+U51-MIN(Schulden!G12,T51+U51)),0)+IF(AND(Schulden!J13&lt;Schulden!J16,X51&gt;0),MAX(0,X51+Y51-MIN(Schulden!G13,X51+Y51)),0)+IF(AND(Schulden!J14&lt;Schulden!J16,AB51&gt;0),MAX(0,AB51+AC51-MIN(Schulden!G14,AB51+AC51)),0)+IF(AND(Schulden!J15&lt;Schulden!J16,AF51&gt;0),MAX(0,AF51+AG51-MIN(Schulden!G15,AF51+AG51)),0)+IF(AND(Schulden!J16&lt;Schulden!J16,AJ51&gt;0),MAX(0,AJ51+AK51-MIN(Schulden!G16,AJ51+AK51)),0)+IF(AND(Schulden!J17&lt;Schulden!J16,AN51&gt;0),MAX(0,AN51+AO51-MIN(Schulden!G17,AN51+AO51)),0)+IF(AND(Schulden!J18&lt;Schulden!J16,AR51&gt;0),MAX(0,AR51+AS51-MIN(Schulden!G18,AR51+AS51)),0)+IF(AND(Schulden!J19&lt;Schulden!J16,AV51&gt;0),MAX(0,AV51+AW51-MIN(Schulden!G19,AV51+AW51)),0)+IF(AND(Schulden!J20&lt;Schulden!J16,AZ51&gt;0),MAX(0,AZ51+BA51-MIN(Schulden!G20,AZ51+BA51)),0)+IF(AND(Schulden!J21&lt;Schulden!J16,BD51&gt;0),MAX(0,BD51+BE51-MIN(Schulden!G21,BD51+BE51)),0)+IF(AND(Schulden!J22&lt;Schulden!J16,BH51&gt;0),MAX(0,BH51+BI51-MIN(Schulden!G22,BH51+BI51)),0))),MAX(0,AJ51+AK51-MIN(Schulden!G16,AJ51+AK51)))+SUMIFS(Sonderzahlungen!$D$8:$D$67,Sonderzahlungen!$G$8:$G$67,$B51,Sonderzahlungen!$E$8:$E$67,"Gezielte Schuld",Sonderzahlungen!$F$8:$F$67,Schulden!B16)))</f>
        <v/>
      </c>
      <c r="AM51" s="24">
        <f>MAX(0,AJ51+AK51-AL51)</f>
        <v/>
      </c>
      <c r="AN51" s="24">
        <f>AQ50</f>
        <v/>
      </c>
      <c r="AO51" s="24">
        <f>IF(AN51&lt;=0,0,AN51*Schulden!F17/12)</f>
        <v/>
      </c>
      <c r="AP51" s="24">
        <f>IF(AN51&lt;=0,0,MIN(AN51+AO51,MIN(Schulden!G17,AN51+AO51)+MIN(MAX(0,Strategie!$C$9+SUMIFS(Sonderzahlungen!$D$8:$D$67,Sonderzahlungen!$G$8:$G$67,$B51,Sonderzahlungen!$E$8:$E$67,"Nach Strategie")-(IF(AND(Schulden!J8&lt;Schulden!J17,D51&gt;0),MAX(0,D51+E51-MIN(Schulden!G8,D51+E51)),0)+IF(AND(Schulden!J9&lt;Schulden!J17,H51&gt;0),MAX(0,H51+I51-MIN(Schulden!G9,H51+I51)),0)+IF(AND(Schulden!J10&lt;Schulden!J17,L51&gt;0),MAX(0,L51+M51-MIN(Schulden!G10,L51+M51)),0)+IF(AND(Schulden!J11&lt;Schulden!J17,P51&gt;0),MAX(0,P51+Q51-MIN(Schulden!G11,P51+Q51)),0)+IF(AND(Schulden!J12&lt;Schulden!J17,T51&gt;0),MAX(0,T51+U51-MIN(Schulden!G12,T51+U51)),0)+IF(AND(Schulden!J13&lt;Schulden!J17,X51&gt;0),MAX(0,X51+Y51-MIN(Schulden!G13,X51+Y51)),0)+IF(AND(Schulden!J14&lt;Schulden!J17,AB51&gt;0),MAX(0,AB51+AC51-MIN(Schulden!G14,AB51+AC51)),0)+IF(AND(Schulden!J15&lt;Schulden!J17,AF51&gt;0),MAX(0,AF51+AG51-MIN(Schulden!G15,AF51+AG51)),0)+IF(AND(Schulden!J16&lt;Schulden!J17,AJ51&gt;0),MAX(0,AJ51+AK51-MIN(Schulden!G16,AJ51+AK51)),0)+IF(AND(Schulden!J17&lt;Schulden!J17,AN51&gt;0),MAX(0,AN51+AO51-MIN(Schulden!G17,AN51+AO51)),0)+IF(AND(Schulden!J18&lt;Schulden!J17,AR51&gt;0),MAX(0,AR51+AS51-MIN(Schulden!G18,AR51+AS51)),0)+IF(AND(Schulden!J19&lt;Schulden!J17,AV51&gt;0),MAX(0,AV51+AW51-MIN(Schulden!G19,AV51+AW51)),0)+IF(AND(Schulden!J20&lt;Schulden!J17,AZ51&gt;0),MAX(0,AZ51+BA51-MIN(Schulden!G20,AZ51+BA51)),0)+IF(AND(Schulden!J21&lt;Schulden!J17,BD51&gt;0),MAX(0,BD51+BE51-MIN(Schulden!G21,BD51+BE51)),0)+IF(AND(Schulden!J22&lt;Schulden!J17,BH51&gt;0),MAX(0,BH51+BI51-MIN(Schulden!G22,BH51+BI51)),0))),MAX(0,AN51+AO51-MIN(Schulden!G17,AN51+AO51)))+SUMIFS(Sonderzahlungen!$D$8:$D$67,Sonderzahlungen!$G$8:$G$67,$B51,Sonderzahlungen!$E$8:$E$67,"Gezielte Schuld",Sonderzahlungen!$F$8:$F$67,Schulden!B17)))</f>
        <v/>
      </c>
      <c r="AQ51" s="24">
        <f>MAX(0,AN51+AO51-AP51)</f>
        <v/>
      </c>
      <c r="AR51" s="24">
        <f>AU50</f>
        <v/>
      </c>
      <c r="AS51" s="24">
        <f>IF(AR51&lt;=0,0,AR51*Schulden!F18/12)</f>
        <v/>
      </c>
      <c r="AT51" s="24">
        <f>IF(AR51&lt;=0,0,MIN(AR51+AS51,MIN(Schulden!G18,AR51+AS51)+MIN(MAX(0,Strategie!$C$9+SUMIFS(Sonderzahlungen!$D$8:$D$67,Sonderzahlungen!$G$8:$G$67,$B51,Sonderzahlungen!$E$8:$E$67,"Nach Strategie")-(IF(AND(Schulden!J8&lt;Schulden!J18,D51&gt;0),MAX(0,D51+E51-MIN(Schulden!G8,D51+E51)),0)+IF(AND(Schulden!J9&lt;Schulden!J18,H51&gt;0),MAX(0,H51+I51-MIN(Schulden!G9,H51+I51)),0)+IF(AND(Schulden!J10&lt;Schulden!J18,L51&gt;0),MAX(0,L51+M51-MIN(Schulden!G10,L51+M51)),0)+IF(AND(Schulden!J11&lt;Schulden!J18,P51&gt;0),MAX(0,P51+Q51-MIN(Schulden!G11,P51+Q51)),0)+IF(AND(Schulden!J12&lt;Schulden!J18,T51&gt;0),MAX(0,T51+U51-MIN(Schulden!G12,T51+U51)),0)+IF(AND(Schulden!J13&lt;Schulden!J18,X51&gt;0),MAX(0,X51+Y51-MIN(Schulden!G13,X51+Y51)),0)+IF(AND(Schulden!J14&lt;Schulden!J18,AB51&gt;0),MAX(0,AB51+AC51-MIN(Schulden!G14,AB51+AC51)),0)+IF(AND(Schulden!J15&lt;Schulden!J18,AF51&gt;0),MAX(0,AF51+AG51-MIN(Schulden!G15,AF51+AG51)),0)+IF(AND(Schulden!J16&lt;Schulden!J18,AJ51&gt;0),MAX(0,AJ51+AK51-MIN(Schulden!G16,AJ51+AK51)),0)+IF(AND(Schulden!J17&lt;Schulden!J18,AN51&gt;0),MAX(0,AN51+AO51-MIN(Schulden!G17,AN51+AO51)),0)+IF(AND(Schulden!J18&lt;Schulden!J18,AR51&gt;0),MAX(0,AR51+AS51-MIN(Schulden!G18,AR51+AS51)),0)+IF(AND(Schulden!J19&lt;Schulden!J18,AV51&gt;0),MAX(0,AV51+AW51-MIN(Schulden!G19,AV51+AW51)),0)+IF(AND(Schulden!J20&lt;Schulden!J18,AZ51&gt;0),MAX(0,AZ51+BA51-MIN(Schulden!G20,AZ51+BA51)),0)+IF(AND(Schulden!J21&lt;Schulden!J18,BD51&gt;0),MAX(0,BD51+BE51-MIN(Schulden!G21,BD51+BE51)),0)+IF(AND(Schulden!J22&lt;Schulden!J18,BH51&gt;0),MAX(0,BH51+BI51-MIN(Schulden!G22,BH51+BI51)),0))),MAX(0,AR51+AS51-MIN(Schulden!G18,AR51+AS51)))+SUMIFS(Sonderzahlungen!$D$8:$D$67,Sonderzahlungen!$G$8:$G$67,$B51,Sonderzahlungen!$E$8:$E$67,"Gezielte Schuld",Sonderzahlungen!$F$8:$F$67,Schulden!B18)))</f>
        <v/>
      </c>
      <c r="AU51" s="24">
        <f>MAX(0,AR51+AS51-AT51)</f>
        <v/>
      </c>
      <c r="AV51" s="24">
        <f>AY50</f>
        <v/>
      </c>
      <c r="AW51" s="24">
        <f>IF(AV51&lt;=0,0,AV51*Schulden!F19/12)</f>
        <v/>
      </c>
      <c r="AX51" s="24">
        <f>IF(AV51&lt;=0,0,MIN(AV51+AW51,MIN(Schulden!G19,AV51+AW51)+MIN(MAX(0,Strategie!$C$9+SUMIFS(Sonderzahlungen!$D$8:$D$67,Sonderzahlungen!$G$8:$G$67,$B51,Sonderzahlungen!$E$8:$E$67,"Nach Strategie")-(IF(AND(Schulden!J8&lt;Schulden!J19,D51&gt;0),MAX(0,D51+E51-MIN(Schulden!G8,D51+E51)),0)+IF(AND(Schulden!J9&lt;Schulden!J19,H51&gt;0),MAX(0,H51+I51-MIN(Schulden!G9,H51+I51)),0)+IF(AND(Schulden!J10&lt;Schulden!J19,L51&gt;0),MAX(0,L51+M51-MIN(Schulden!G10,L51+M51)),0)+IF(AND(Schulden!J11&lt;Schulden!J19,P51&gt;0),MAX(0,P51+Q51-MIN(Schulden!G11,P51+Q51)),0)+IF(AND(Schulden!J12&lt;Schulden!J19,T51&gt;0),MAX(0,T51+U51-MIN(Schulden!G12,T51+U51)),0)+IF(AND(Schulden!J13&lt;Schulden!J19,X51&gt;0),MAX(0,X51+Y51-MIN(Schulden!G13,X51+Y51)),0)+IF(AND(Schulden!J14&lt;Schulden!J19,AB51&gt;0),MAX(0,AB51+AC51-MIN(Schulden!G14,AB51+AC51)),0)+IF(AND(Schulden!J15&lt;Schulden!J19,AF51&gt;0),MAX(0,AF51+AG51-MIN(Schulden!G15,AF51+AG51)),0)+IF(AND(Schulden!J16&lt;Schulden!J19,AJ51&gt;0),MAX(0,AJ51+AK51-MIN(Schulden!G16,AJ51+AK51)),0)+IF(AND(Schulden!J17&lt;Schulden!J19,AN51&gt;0),MAX(0,AN51+AO51-MIN(Schulden!G17,AN51+AO51)),0)+IF(AND(Schulden!J18&lt;Schulden!J19,AR51&gt;0),MAX(0,AR51+AS51-MIN(Schulden!G18,AR51+AS51)),0)+IF(AND(Schulden!J19&lt;Schulden!J19,AV51&gt;0),MAX(0,AV51+AW51-MIN(Schulden!G19,AV51+AW51)),0)+IF(AND(Schulden!J20&lt;Schulden!J19,AZ51&gt;0),MAX(0,AZ51+BA51-MIN(Schulden!G20,AZ51+BA51)),0)+IF(AND(Schulden!J21&lt;Schulden!J19,BD51&gt;0),MAX(0,BD51+BE51-MIN(Schulden!G21,BD51+BE51)),0)+IF(AND(Schulden!J22&lt;Schulden!J19,BH51&gt;0),MAX(0,BH51+BI51-MIN(Schulden!G22,BH51+BI51)),0))),MAX(0,AV51+AW51-MIN(Schulden!G19,AV51+AW51)))+SUMIFS(Sonderzahlungen!$D$8:$D$67,Sonderzahlungen!$G$8:$G$67,$B51,Sonderzahlungen!$E$8:$E$67,"Gezielte Schuld",Sonderzahlungen!$F$8:$F$67,Schulden!B19)))</f>
        <v/>
      </c>
      <c r="AY51" s="24">
        <f>MAX(0,AV51+AW51-AX51)</f>
        <v/>
      </c>
      <c r="AZ51" s="24">
        <f>BC50</f>
        <v/>
      </c>
      <c r="BA51" s="24">
        <f>IF(AZ51&lt;=0,0,AZ51*Schulden!F20/12)</f>
        <v/>
      </c>
      <c r="BB51" s="24">
        <f>IF(AZ51&lt;=0,0,MIN(AZ51+BA51,MIN(Schulden!G20,AZ51+BA51)+MIN(MAX(0,Strategie!$C$9+SUMIFS(Sonderzahlungen!$D$8:$D$67,Sonderzahlungen!$G$8:$G$67,$B51,Sonderzahlungen!$E$8:$E$67,"Nach Strategie")-(IF(AND(Schulden!J8&lt;Schulden!J20,D51&gt;0),MAX(0,D51+E51-MIN(Schulden!G8,D51+E51)),0)+IF(AND(Schulden!J9&lt;Schulden!J20,H51&gt;0),MAX(0,H51+I51-MIN(Schulden!G9,H51+I51)),0)+IF(AND(Schulden!J10&lt;Schulden!J20,L51&gt;0),MAX(0,L51+M51-MIN(Schulden!G10,L51+M51)),0)+IF(AND(Schulden!J11&lt;Schulden!J20,P51&gt;0),MAX(0,P51+Q51-MIN(Schulden!G11,P51+Q51)),0)+IF(AND(Schulden!J12&lt;Schulden!J20,T51&gt;0),MAX(0,T51+U51-MIN(Schulden!G12,T51+U51)),0)+IF(AND(Schulden!J13&lt;Schulden!J20,X51&gt;0),MAX(0,X51+Y51-MIN(Schulden!G13,X51+Y51)),0)+IF(AND(Schulden!J14&lt;Schulden!J20,AB51&gt;0),MAX(0,AB51+AC51-MIN(Schulden!G14,AB51+AC51)),0)+IF(AND(Schulden!J15&lt;Schulden!J20,AF51&gt;0),MAX(0,AF51+AG51-MIN(Schulden!G15,AF51+AG51)),0)+IF(AND(Schulden!J16&lt;Schulden!J20,AJ51&gt;0),MAX(0,AJ51+AK51-MIN(Schulden!G16,AJ51+AK51)),0)+IF(AND(Schulden!J17&lt;Schulden!J20,AN51&gt;0),MAX(0,AN51+AO51-MIN(Schulden!G17,AN51+AO51)),0)+IF(AND(Schulden!J18&lt;Schulden!J20,AR51&gt;0),MAX(0,AR51+AS51-MIN(Schulden!G18,AR51+AS51)),0)+IF(AND(Schulden!J19&lt;Schulden!J20,AV51&gt;0),MAX(0,AV51+AW51-MIN(Schulden!G19,AV51+AW51)),0)+IF(AND(Schulden!J20&lt;Schulden!J20,AZ51&gt;0),MAX(0,AZ51+BA51-MIN(Schulden!G20,AZ51+BA51)),0)+IF(AND(Schulden!J21&lt;Schulden!J20,BD51&gt;0),MAX(0,BD51+BE51-MIN(Schulden!G21,BD51+BE51)),0)+IF(AND(Schulden!J22&lt;Schulden!J20,BH51&gt;0),MAX(0,BH51+BI51-MIN(Schulden!G22,BH51+BI51)),0))),MAX(0,AZ51+BA51-MIN(Schulden!G20,AZ51+BA51)))+SUMIFS(Sonderzahlungen!$D$8:$D$67,Sonderzahlungen!$G$8:$G$67,$B51,Sonderzahlungen!$E$8:$E$67,"Gezielte Schuld",Sonderzahlungen!$F$8:$F$67,Schulden!B20)))</f>
        <v/>
      </c>
      <c r="BC51" s="24">
        <f>MAX(0,AZ51+BA51-BB51)</f>
        <v/>
      </c>
      <c r="BD51" s="24">
        <f>BG50</f>
        <v/>
      </c>
      <c r="BE51" s="24">
        <f>IF(BD51&lt;=0,0,BD51*Schulden!F21/12)</f>
        <v/>
      </c>
      <c r="BF51" s="24">
        <f>IF(BD51&lt;=0,0,MIN(BD51+BE51,MIN(Schulden!G21,BD51+BE51)+MIN(MAX(0,Strategie!$C$9+SUMIFS(Sonderzahlungen!$D$8:$D$67,Sonderzahlungen!$G$8:$G$67,$B51,Sonderzahlungen!$E$8:$E$67,"Nach Strategie")-(IF(AND(Schulden!J8&lt;Schulden!J21,D51&gt;0),MAX(0,D51+E51-MIN(Schulden!G8,D51+E51)),0)+IF(AND(Schulden!J9&lt;Schulden!J21,H51&gt;0),MAX(0,H51+I51-MIN(Schulden!G9,H51+I51)),0)+IF(AND(Schulden!J10&lt;Schulden!J21,L51&gt;0),MAX(0,L51+M51-MIN(Schulden!G10,L51+M51)),0)+IF(AND(Schulden!J11&lt;Schulden!J21,P51&gt;0),MAX(0,P51+Q51-MIN(Schulden!G11,P51+Q51)),0)+IF(AND(Schulden!J12&lt;Schulden!J21,T51&gt;0),MAX(0,T51+U51-MIN(Schulden!G12,T51+U51)),0)+IF(AND(Schulden!J13&lt;Schulden!J21,X51&gt;0),MAX(0,X51+Y51-MIN(Schulden!G13,X51+Y51)),0)+IF(AND(Schulden!J14&lt;Schulden!J21,AB51&gt;0),MAX(0,AB51+AC51-MIN(Schulden!G14,AB51+AC51)),0)+IF(AND(Schulden!J15&lt;Schulden!J21,AF51&gt;0),MAX(0,AF51+AG51-MIN(Schulden!G15,AF51+AG51)),0)+IF(AND(Schulden!J16&lt;Schulden!J21,AJ51&gt;0),MAX(0,AJ51+AK51-MIN(Schulden!G16,AJ51+AK51)),0)+IF(AND(Schulden!J17&lt;Schulden!J21,AN51&gt;0),MAX(0,AN51+AO51-MIN(Schulden!G17,AN51+AO51)),0)+IF(AND(Schulden!J18&lt;Schulden!J21,AR51&gt;0),MAX(0,AR51+AS51-MIN(Schulden!G18,AR51+AS51)),0)+IF(AND(Schulden!J19&lt;Schulden!J21,AV51&gt;0),MAX(0,AV51+AW51-MIN(Schulden!G19,AV51+AW51)),0)+IF(AND(Schulden!J20&lt;Schulden!J21,AZ51&gt;0),MAX(0,AZ51+BA51-MIN(Schulden!G20,AZ51+BA51)),0)+IF(AND(Schulden!J21&lt;Schulden!J21,BD51&gt;0),MAX(0,BD51+BE51-MIN(Schulden!G21,BD51+BE51)),0)+IF(AND(Schulden!J22&lt;Schulden!J21,BH51&gt;0),MAX(0,BH51+BI51-MIN(Schulden!G22,BH51+BI51)),0))),MAX(0,BD51+BE51-MIN(Schulden!G21,BD51+BE51)))+SUMIFS(Sonderzahlungen!$D$8:$D$67,Sonderzahlungen!$G$8:$G$67,$B51,Sonderzahlungen!$E$8:$E$67,"Gezielte Schuld",Sonderzahlungen!$F$8:$F$67,Schulden!B21)))</f>
        <v/>
      </c>
      <c r="BG51" s="24">
        <f>MAX(0,BD51+BE51-BF51)</f>
        <v/>
      </c>
      <c r="BH51" s="24">
        <f>BK50</f>
        <v/>
      </c>
      <c r="BI51" s="24">
        <f>IF(BH51&lt;=0,0,BH51*Schulden!F22/12)</f>
        <v/>
      </c>
      <c r="BJ51" s="24">
        <f>IF(BH51&lt;=0,0,MIN(BH51+BI51,MIN(Schulden!G22,BH51+BI51)+MIN(MAX(0,Strategie!$C$9+SUMIFS(Sonderzahlungen!$D$8:$D$67,Sonderzahlungen!$G$8:$G$67,$B51,Sonderzahlungen!$E$8:$E$67,"Nach Strategie")-(IF(AND(Schulden!J8&lt;Schulden!J22,D51&gt;0),MAX(0,D51+E51-MIN(Schulden!G8,D51+E51)),0)+IF(AND(Schulden!J9&lt;Schulden!J22,H51&gt;0),MAX(0,H51+I51-MIN(Schulden!G9,H51+I51)),0)+IF(AND(Schulden!J10&lt;Schulden!J22,L51&gt;0),MAX(0,L51+M51-MIN(Schulden!G10,L51+M51)),0)+IF(AND(Schulden!J11&lt;Schulden!J22,P51&gt;0),MAX(0,P51+Q51-MIN(Schulden!G11,P51+Q51)),0)+IF(AND(Schulden!J12&lt;Schulden!J22,T51&gt;0),MAX(0,T51+U51-MIN(Schulden!G12,T51+U51)),0)+IF(AND(Schulden!J13&lt;Schulden!J22,X51&gt;0),MAX(0,X51+Y51-MIN(Schulden!G13,X51+Y51)),0)+IF(AND(Schulden!J14&lt;Schulden!J22,AB51&gt;0),MAX(0,AB51+AC51-MIN(Schulden!G14,AB51+AC51)),0)+IF(AND(Schulden!J15&lt;Schulden!J22,AF51&gt;0),MAX(0,AF51+AG51-MIN(Schulden!G15,AF51+AG51)),0)+IF(AND(Schulden!J16&lt;Schulden!J22,AJ51&gt;0),MAX(0,AJ51+AK51-MIN(Schulden!G16,AJ51+AK51)),0)+IF(AND(Schulden!J17&lt;Schulden!J22,AN51&gt;0),MAX(0,AN51+AO51-MIN(Schulden!G17,AN51+AO51)),0)+IF(AND(Schulden!J18&lt;Schulden!J22,AR51&gt;0),MAX(0,AR51+AS51-MIN(Schulden!G18,AR51+AS51)),0)+IF(AND(Schulden!J19&lt;Schulden!J22,AV51&gt;0),MAX(0,AV51+AW51-MIN(Schulden!G19,AV51+AW51)),0)+IF(AND(Schulden!J20&lt;Schulden!J22,AZ51&gt;0),MAX(0,AZ51+BA51-MIN(Schulden!G20,AZ51+BA51)),0)+IF(AND(Schulden!J21&lt;Schulden!J22,BD51&gt;0),MAX(0,BD51+BE51-MIN(Schulden!G21,BD51+BE51)),0)+IF(AND(Schulden!J22&lt;Schulden!J22,BH51&gt;0),MAX(0,BH51+BI51-MIN(Schulden!G22,BH51+BI51)),0))),MAX(0,BH51+BI51-MIN(Schulden!G22,BH51+BI51)))+SUMIFS(Sonderzahlungen!$D$8:$D$67,Sonderzahlungen!$G$8:$G$67,$B51,Sonderzahlungen!$E$8:$E$67,"Gezielte Schuld",Sonderzahlungen!$F$8:$F$67,Schulden!B22)))</f>
        <v/>
      </c>
      <c r="BK51" s="24">
        <f>MAX(0,BH51+BI51-BJ51)</f>
        <v/>
      </c>
    </row>
    <row r="52">
      <c r="B52" s="23">
        <f>EDATE(B51,1)</f>
        <v/>
      </c>
      <c r="C52" s="24">
        <f>SUMIFS(Sonderzahlungen!$D$8:$D$67,Sonderzahlungen!$G$8:$G$67,B52)</f>
        <v/>
      </c>
      <c r="D52" s="24">
        <f>G51</f>
        <v/>
      </c>
      <c r="E52" s="24">
        <f>IF(D52&lt;=0,0,D52*Schulden!F8/12)</f>
        <v/>
      </c>
      <c r="F52" s="24">
        <f>IF(D52&lt;=0,0,MIN(D52+E52,MIN(Schulden!G8,D52+E52)+MIN(MAX(0,Strategie!$C$9+SUMIFS(Sonderzahlungen!$D$8:$D$67,Sonderzahlungen!$G$8:$G$67,$B52,Sonderzahlungen!$E$8:$E$67,"Nach Strategie")-(IF(AND(Schulden!J8&lt;Schulden!J8,D52&gt;0),MAX(0,D52+E52-MIN(Schulden!G8,D52+E52)),0)+IF(AND(Schulden!J9&lt;Schulden!J8,H52&gt;0),MAX(0,H52+I52-MIN(Schulden!G9,H52+I52)),0)+IF(AND(Schulden!J10&lt;Schulden!J8,L52&gt;0),MAX(0,L52+M52-MIN(Schulden!G10,L52+M52)),0)+IF(AND(Schulden!J11&lt;Schulden!J8,P52&gt;0),MAX(0,P52+Q52-MIN(Schulden!G11,P52+Q52)),0)+IF(AND(Schulden!J12&lt;Schulden!J8,T52&gt;0),MAX(0,T52+U52-MIN(Schulden!G12,T52+U52)),0)+IF(AND(Schulden!J13&lt;Schulden!J8,X52&gt;0),MAX(0,X52+Y52-MIN(Schulden!G13,X52+Y52)),0)+IF(AND(Schulden!J14&lt;Schulden!J8,AB52&gt;0),MAX(0,AB52+AC52-MIN(Schulden!G14,AB52+AC52)),0)+IF(AND(Schulden!J15&lt;Schulden!J8,AF52&gt;0),MAX(0,AF52+AG52-MIN(Schulden!G15,AF52+AG52)),0)+IF(AND(Schulden!J16&lt;Schulden!J8,AJ52&gt;0),MAX(0,AJ52+AK52-MIN(Schulden!G16,AJ52+AK52)),0)+IF(AND(Schulden!J17&lt;Schulden!J8,AN52&gt;0),MAX(0,AN52+AO52-MIN(Schulden!G17,AN52+AO52)),0)+IF(AND(Schulden!J18&lt;Schulden!J8,AR52&gt;0),MAX(0,AR52+AS52-MIN(Schulden!G18,AR52+AS52)),0)+IF(AND(Schulden!J19&lt;Schulden!J8,AV52&gt;0),MAX(0,AV52+AW52-MIN(Schulden!G19,AV52+AW52)),0)+IF(AND(Schulden!J20&lt;Schulden!J8,AZ52&gt;0),MAX(0,AZ52+BA52-MIN(Schulden!G20,AZ52+BA52)),0)+IF(AND(Schulden!J21&lt;Schulden!J8,BD52&gt;0),MAX(0,BD52+BE52-MIN(Schulden!G21,BD52+BE52)),0)+IF(AND(Schulden!J22&lt;Schulden!J8,BH52&gt;0),MAX(0,BH52+BI52-MIN(Schulden!G22,BH52+BI52)),0))),MAX(0,D52+E52-MIN(Schulden!G8,D52+E52)))+SUMIFS(Sonderzahlungen!$D$8:$D$67,Sonderzahlungen!$G$8:$G$67,$B52,Sonderzahlungen!$E$8:$E$67,"Gezielte Schuld",Sonderzahlungen!$F$8:$F$67,Schulden!B8)))</f>
        <v/>
      </c>
      <c r="G52" s="24">
        <f>MAX(0,D52+E52-F52)</f>
        <v/>
      </c>
      <c r="H52" s="24">
        <f>K51</f>
        <v/>
      </c>
      <c r="I52" s="24">
        <f>IF(H52&lt;=0,0,H52*Schulden!F9/12)</f>
        <v/>
      </c>
      <c r="J52" s="24">
        <f>IF(H52&lt;=0,0,MIN(H52+I52,MIN(Schulden!G9,H52+I52)+MIN(MAX(0,Strategie!$C$9+SUMIFS(Sonderzahlungen!$D$8:$D$67,Sonderzahlungen!$G$8:$G$67,$B52,Sonderzahlungen!$E$8:$E$67,"Nach Strategie")-(IF(AND(Schulden!J8&lt;Schulden!J9,D52&gt;0),MAX(0,D52+E52-MIN(Schulden!G8,D52+E52)),0)+IF(AND(Schulden!J9&lt;Schulden!J9,H52&gt;0),MAX(0,H52+I52-MIN(Schulden!G9,H52+I52)),0)+IF(AND(Schulden!J10&lt;Schulden!J9,L52&gt;0),MAX(0,L52+M52-MIN(Schulden!G10,L52+M52)),0)+IF(AND(Schulden!J11&lt;Schulden!J9,P52&gt;0),MAX(0,P52+Q52-MIN(Schulden!G11,P52+Q52)),0)+IF(AND(Schulden!J12&lt;Schulden!J9,T52&gt;0),MAX(0,T52+U52-MIN(Schulden!G12,T52+U52)),0)+IF(AND(Schulden!J13&lt;Schulden!J9,X52&gt;0),MAX(0,X52+Y52-MIN(Schulden!G13,X52+Y52)),0)+IF(AND(Schulden!J14&lt;Schulden!J9,AB52&gt;0),MAX(0,AB52+AC52-MIN(Schulden!G14,AB52+AC52)),0)+IF(AND(Schulden!J15&lt;Schulden!J9,AF52&gt;0),MAX(0,AF52+AG52-MIN(Schulden!G15,AF52+AG52)),0)+IF(AND(Schulden!J16&lt;Schulden!J9,AJ52&gt;0),MAX(0,AJ52+AK52-MIN(Schulden!G16,AJ52+AK52)),0)+IF(AND(Schulden!J17&lt;Schulden!J9,AN52&gt;0),MAX(0,AN52+AO52-MIN(Schulden!G17,AN52+AO52)),0)+IF(AND(Schulden!J18&lt;Schulden!J9,AR52&gt;0),MAX(0,AR52+AS52-MIN(Schulden!G18,AR52+AS52)),0)+IF(AND(Schulden!J19&lt;Schulden!J9,AV52&gt;0),MAX(0,AV52+AW52-MIN(Schulden!G19,AV52+AW52)),0)+IF(AND(Schulden!J20&lt;Schulden!J9,AZ52&gt;0),MAX(0,AZ52+BA52-MIN(Schulden!G20,AZ52+BA52)),0)+IF(AND(Schulden!J21&lt;Schulden!J9,BD52&gt;0),MAX(0,BD52+BE52-MIN(Schulden!G21,BD52+BE52)),0)+IF(AND(Schulden!J22&lt;Schulden!J9,BH52&gt;0),MAX(0,BH52+BI52-MIN(Schulden!G22,BH52+BI52)),0))),MAX(0,H52+I52-MIN(Schulden!G9,H52+I52)))+SUMIFS(Sonderzahlungen!$D$8:$D$67,Sonderzahlungen!$G$8:$G$67,$B52,Sonderzahlungen!$E$8:$E$67,"Gezielte Schuld",Sonderzahlungen!$F$8:$F$67,Schulden!B9)))</f>
        <v/>
      </c>
      <c r="K52" s="24">
        <f>MAX(0,H52+I52-J52)</f>
        <v/>
      </c>
      <c r="L52" s="24">
        <f>O51</f>
        <v/>
      </c>
      <c r="M52" s="24">
        <f>IF(L52&lt;=0,0,L52*Schulden!F10/12)</f>
        <v/>
      </c>
      <c r="N52" s="24">
        <f>IF(L52&lt;=0,0,MIN(L52+M52,MIN(Schulden!G10,L52+M52)+MIN(MAX(0,Strategie!$C$9+SUMIFS(Sonderzahlungen!$D$8:$D$67,Sonderzahlungen!$G$8:$G$67,$B52,Sonderzahlungen!$E$8:$E$67,"Nach Strategie")-(IF(AND(Schulden!J8&lt;Schulden!J10,D52&gt;0),MAX(0,D52+E52-MIN(Schulden!G8,D52+E52)),0)+IF(AND(Schulden!J9&lt;Schulden!J10,H52&gt;0),MAX(0,H52+I52-MIN(Schulden!G9,H52+I52)),0)+IF(AND(Schulden!J10&lt;Schulden!J10,L52&gt;0),MAX(0,L52+M52-MIN(Schulden!G10,L52+M52)),0)+IF(AND(Schulden!J11&lt;Schulden!J10,P52&gt;0),MAX(0,P52+Q52-MIN(Schulden!G11,P52+Q52)),0)+IF(AND(Schulden!J12&lt;Schulden!J10,T52&gt;0),MAX(0,T52+U52-MIN(Schulden!G12,T52+U52)),0)+IF(AND(Schulden!J13&lt;Schulden!J10,X52&gt;0),MAX(0,X52+Y52-MIN(Schulden!G13,X52+Y52)),0)+IF(AND(Schulden!J14&lt;Schulden!J10,AB52&gt;0),MAX(0,AB52+AC52-MIN(Schulden!G14,AB52+AC52)),0)+IF(AND(Schulden!J15&lt;Schulden!J10,AF52&gt;0),MAX(0,AF52+AG52-MIN(Schulden!G15,AF52+AG52)),0)+IF(AND(Schulden!J16&lt;Schulden!J10,AJ52&gt;0),MAX(0,AJ52+AK52-MIN(Schulden!G16,AJ52+AK52)),0)+IF(AND(Schulden!J17&lt;Schulden!J10,AN52&gt;0),MAX(0,AN52+AO52-MIN(Schulden!G17,AN52+AO52)),0)+IF(AND(Schulden!J18&lt;Schulden!J10,AR52&gt;0),MAX(0,AR52+AS52-MIN(Schulden!G18,AR52+AS52)),0)+IF(AND(Schulden!J19&lt;Schulden!J10,AV52&gt;0),MAX(0,AV52+AW52-MIN(Schulden!G19,AV52+AW52)),0)+IF(AND(Schulden!J20&lt;Schulden!J10,AZ52&gt;0),MAX(0,AZ52+BA52-MIN(Schulden!G20,AZ52+BA52)),0)+IF(AND(Schulden!J21&lt;Schulden!J10,BD52&gt;0),MAX(0,BD52+BE52-MIN(Schulden!G21,BD52+BE52)),0)+IF(AND(Schulden!J22&lt;Schulden!J10,BH52&gt;0),MAX(0,BH52+BI52-MIN(Schulden!G22,BH52+BI52)),0))),MAX(0,L52+M52-MIN(Schulden!G10,L52+M52)))+SUMIFS(Sonderzahlungen!$D$8:$D$67,Sonderzahlungen!$G$8:$G$67,$B52,Sonderzahlungen!$E$8:$E$67,"Gezielte Schuld",Sonderzahlungen!$F$8:$F$67,Schulden!B10)))</f>
        <v/>
      </c>
      <c r="O52" s="24">
        <f>MAX(0,L52+M52-N52)</f>
        <v/>
      </c>
      <c r="P52" s="24">
        <f>S51</f>
        <v/>
      </c>
      <c r="Q52" s="24">
        <f>IF(P52&lt;=0,0,P52*Schulden!F11/12)</f>
        <v/>
      </c>
      <c r="R52" s="24">
        <f>IF(P52&lt;=0,0,MIN(P52+Q52,MIN(Schulden!G11,P52+Q52)+MIN(MAX(0,Strategie!$C$9+SUMIFS(Sonderzahlungen!$D$8:$D$67,Sonderzahlungen!$G$8:$G$67,$B52,Sonderzahlungen!$E$8:$E$67,"Nach Strategie")-(IF(AND(Schulden!J8&lt;Schulden!J11,D52&gt;0),MAX(0,D52+E52-MIN(Schulden!G8,D52+E52)),0)+IF(AND(Schulden!J9&lt;Schulden!J11,H52&gt;0),MAX(0,H52+I52-MIN(Schulden!G9,H52+I52)),0)+IF(AND(Schulden!J10&lt;Schulden!J11,L52&gt;0),MAX(0,L52+M52-MIN(Schulden!G10,L52+M52)),0)+IF(AND(Schulden!J11&lt;Schulden!J11,P52&gt;0),MAX(0,P52+Q52-MIN(Schulden!G11,P52+Q52)),0)+IF(AND(Schulden!J12&lt;Schulden!J11,T52&gt;0),MAX(0,T52+U52-MIN(Schulden!G12,T52+U52)),0)+IF(AND(Schulden!J13&lt;Schulden!J11,X52&gt;0),MAX(0,X52+Y52-MIN(Schulden!G13,X52+Y52)),0)+IF(AND(Schulden!J14&lt;Schulden!J11,AB52&gt;0),MAX(0,AB52+AC52-MIN(Schulden!G14,AB52+AC52)),0)+IF(AND(Schulden!J15&lt;Schulden!J11,AF52&gt;0),MAX(0,AF52+AG52-MIN(Schulden!G15,AF52+AG52)),0)+IF(AND(Schulden!J16&lt;Schulden!J11,AJ52&gt;0),MAX(0,AJ52+AK52-MIN(Schulden!G16,AJ52+AK52)),0)+IF(AND(Schulden!J17&lt;Schulden!J11,AN52&gt;0),MAX(0,AN52+AO52-MIN(Schulden!G17,AN52+AO52)),0)+IF(AND(Schulden!J18&lt;Schulden!J11,AR52&gt;0),MAX(0,AR52+AS52-MIN(Schulden!G18,AR52+AS52)),0)+IF(AND(Schulden!J19&lt;Schulden!J11,AV52&gt;0),MAX(0,AV52+AW52-MIN(Schulden!G19,AV52+AW52)),0)+IF(AND(Schulden!J20&lt;Schulden!J11,AZ52&gt;0),MAX(0,AZ52+BA52-MIN(Schulden!G20,AZ52+BA52)),0)+IF(AND(Schulden!J21&lt;Schulden!J11,BD52&gt;0),MAX(0,BD52+BE52-MIN(Schulden!G21,BD52+BE52)),0)+IF(AND(Schulden!J22&lt;Schulden!J11,BH52&gt;0),MAX(0,BH52+BI52-MIN(Schulden!G22,BH52+BI52)),0))),MAX(0,P52+Q52-MIN(Schulden!G11,P52+Q52)))+SUMIFS(Sonderzahlungen!$D$8:$D$67,Sonderzahlungen!$G$8:$G$67,$B52,Sonderzahlungen!$E$8:$E$67,"Gezielte Schuld",Sonderzahlungen!$F$8:$F$67,Schulden!B11)))</f>
        <v/>
      </c>
      <c r="S52" s="24">
        <f>MAX(0,P52+Q52-R52)</f>
        <v/>
      </c>
      <c r="T52" s="24">
        <f>W51</f>
        <v/>
      </c>
      <c r="U52" s="24">
        <f>IF(T52&lt;=0,0,T52*Schulden!F12/12)</f>
        <v/>
      </c>
      <c r="V52" s="24">
        <f>IF(T52&lt;=0,0,MIN(T52+U52,MIN(Schulden!G12,T52+U52)+MIN(MAX(0,Strategie!$C$9+SUMIFS(Sonderzahlungen!$D$8:$D$67,Sonderzahlungen!$G$8:$G$67,$B52,Sonderzahlungen!$E$8:$E$67,"Nach Strategie")-(IF(AND(Schulden!J8&lt;Schulden!J12,D52&gt;0),MAX(0,D52+E52-MIN(Schulden!G8,D52+E52)),0)+IF(AND(Schulden!J9&lt;Schulden!J12,H52&gt;0),MAX(0,H52+I52-MIN(Schulden!G9,H52+I52)),0)+IF(AND(Schulden!J10&lt;Schulden!J12,L52&gt;0),MAX(0,L52+M52-MIN(Schulden!G10,L52+M52)),0)+IF(AND(Schulden!J11&lt;Schulden!J12,P52&gt;0),MAX(0,P52+Q52-MIN(Schulden!G11,P52+Q52)),0)+IF(AND(Schulden!J12&lt;Schulden!J12,T52&gt;0),MAX(0,T52+U52-MIN(Schulden!G12,T52+U52)),0)+IF(AND(Schulden!J13&lt;Schulden!J12,X52&gt;0),MAX(0,X52+Y52-MIN(Schulden!G13,X52+Y52)),0)+IF(AND(Schulden!J14&lt;Schulden!J12,AB52&gt;0),MAX(0,AB52+AC52-MIN(Schulden!G14,AB52+AC52)),0)+IF(AND(Schulden!J15&lt;Schulden!J12,AF52&gt;0),MAX(0,AF52+AG52-MIN(Schulden!G15,AF52+AG52)),0)+IF(AND(Schulden!J16&lt;Schulden!J12,AJ52&gt;0),MAX(0,AJ52+AK52-MIN(Schulden!G16,AJ52+AK52)),0)+IF(AND(Schulden!J17&lt;Schulden!J12,AN52&gt;0),MAX(0,AN52+AO52-MIN(Schulden!G17,AN52+AO52)),0)+IF(AND(Schulden!J18&lt;Schulden!J12,AR52&gt;0),MAX(0,AR52+AS52-MIN(Schulden!G18,AR52+AS52)),0)+IF(AND(Schulden!J19&lt;Schulden!J12,AV52&gt;0),MAX(0,AV52+AW52-MIN(Schulden!G19,AV52+AW52)),0)+IF(AND(Schulden!J20&lt;Schulden!J12,AZ52&gt;0),MAX(0,AZ52+BA52-MIN(Schulden!G20,AZ52+BA52)),0)+IF(AND(Schulden!J21&lt;Schulden!J12,BD52&gt;0),MAX(0,BD52+BE52-MIN(Schulden!G21,BD52+BE52)),0)+IF(AND(Schulden!J22&lt;Schulden!J12,BH52&gt;0),MAX(0,BH52+BI52-MIN(Schulden!G22,BH52+BI52)),0))),MAX(0,T52+U52-MIN(Schulden!G12,T52+U52)))+SUMIFS(Sonderzahlungen!$D$8:$D$67,Sonderzahlungen!$G$8:$G$67,$B52,Sonderzahlungen!$E$8:$E$67,"Gezielte Schuld",Sonderzahlungen!$F$8:$F$67,Schulden!B12)))</f>
        <v/>
      </c>
      <c r="W52" s="24">
        <f>MAX(0,T52+U52-V52)</f>
        <v/>
      </c>
      <c r="X52" s="24">
        <f>AA51</f>
        <v/>
      </c>
      <c r="Y52" s="24">
        <f>IF(X52&lt;=0,0,X52*Schulden!F13/12)</f>
        <v/>
      </c>
      <c r="Z52" s="24">
        <f>IF(X52&lt;=0,0,MIN(X52+Y52,MIN(Schulden!G13,X52+Y52)+MIN(MAX(0,Strategie!$C$9+SUMIFS(Sonderzahlungen!$D$8:$D$67,Sonderzahlungen!$G$8:$G$67,$B52,Sonderzahlungen!$E$8:$E$67,"Nach Strategie")-(IF(AND(Schulden!J8&lt;Schulden!J13,D52&gt;0),MAX(0,D52+E52-MIN(Schulden!G8,D52+E52)),0)+IF(AND(Schulden!J9&lt;Schulden!J13,H52&gt;0),MAX(0,H52+I52-MIN(Schulden!G9,H52+I52)),0)+IF(AND(Schulden!J10&lt;Schulden!J13,L52&gt;0),MAX(0,L52+M52-MIN(Schulden!G10,L52+M52)),0)+IF(AND(Schulden!J11&lt;Schulden!J13,P52&gt;0),MAX(0,P52+Q52-MIN(Schulden!G11,P52+Q52)),0)+IF(AND(Schulden!J12&lt;Schulden!J13,T52&gt;0),MAX(0,T52+U52-MIN(Schulden!G12,T52+U52)),0)+IF(AND(Schulden!J13&lt;Schulden!J13,X52&gt;0),MAX(0,X52+Y52-MIN(Schulden!G13,X52+Y52)),0)+IF(AND(Schulden!J14&lt;Schulden!J13,AB52&gt;0),MAX(0,AB52+AC52-MIN(Schulden!G14,AB52+AC52)),0)+IF(AND(Schulden!J15&lt;Schulden!J13,AF52&gt;0),MAX(0,AF52+AG52-MIN(Schulden!G15,AF52+AG52)),0)+IF(AND(Schulden!J16&lt;Schulden!J13,AJ52&gt;0),MAX(0,AJ52+AK52-MIN(Schulden!G16,AJ52+AK52)),0)+IF(AND(Schulden!J17&lt;Schulden!J13,AN52&gt;0),MAX(0,AN52+AO52-MIN(Schulden!G17,AN52+AO52)),0)+IF(AND(Schulden!J18&lt;Schulden!J13,AR52&gt;0),MAX(0,AR52+AS52-MIN(Schulden!G18,AR52+AS52)),0)+IF(AND(Schulden!J19&lt;Schulden!J13,AV52&gt;0),MAX(0,AV52+AW52-MIN(Schulden!G19,AV52+AW52)),0)+IF(AND(Schulden!J20&lt;Schulden!J13,AZ52&gt;0),MAX(0,AZ52+BA52-MIN(Schulden!G20,AZ52+BA52)),0)+IF(AND(Schulden!J21&lt;Schulden!J13,BD52&gt;0),MAX(0,BD52+BE52-MIN(Schulden!G21,BD52+BE52)),0)+IF(AND(Schulden!J22&lt;Schulden!J13,BH52&gt;0),MAX(0,BH52+BI52-MIN(Schulden!G22,BH52+BI52)),0))),MAX(0,X52+Y52-MIN(Schulden!G13,X52+Y52)))+SUMIFS(Sonderzahlungen!$D$8:$D$67,Sonderzahlungen!$G$8:$G$67,$B52,Sonderzahlungen!$E$8:$E$67,"Gezielte Schuld",Sonderzahlungen!$F$8:$F$67,Schulden!B13)))</f>
        <v/>
      </c>
      <c r="AA52" s="24">
        <f>MAX(0,X52+Y52-Z52)</f>
        <v/>
      </c>
      <c r="AB52" s="24">
        <f>AE51</f>
        <v/>
      </c>
      <c r="AC52" s="24">
        <f>IF(AB52&lt;=0,0,AB52*Schulden!F14/12)</f>
        <v/>
      </c>
      <c r="AD52" s="24">
        <f>IF(AB52&lt;=0,0,MIN(AB52+AC52,MIN(Schulden!G14,AB52+AC52)+MIN(MAX(0,Strategie!$C$9+SUMIFS(Sonderzahlungen!$D$8:$D$67,Sonderzahlungen!$G$8:$G$67,$B52,Sonderzahlungen!$E$8:$E$67,"Nach Strategie")-(IF(AND(Schulden!J8&lt;Schulden!J14,D52&gt;0),MAX(0,D52+E52-MIN(Schulden!G8,D52+E52)),0)+IF(AND(Schulden!J9&lt;Schulden!J14,H52&gt;0),MAX(0,H52+I52-MIN(Schulden!G9,H52+I52)),0)+IF(AND(Schulden!J10&lt;Schulden!J14,L52&gt;0),MAX(0,L52+M52-MIN(Schulden!G10,L52+M52)),0)+IF(AND(Schulden!J11&lt;Schulden!J14,P52&gt;0),MAX(0,P52+Q52-MIN(Schulden!G11,P52+Q52)),0)+IF(AND(Schulden!J12&lt;Schulden!J14,T52&gt;0),MAX(0,T52+U52-MIN(Schulden!G12,T52+U52)),0)+IF(AND(Schulden!J13&lt;Schulden!J14,X52&gt;0),MAX(0,X52+Y52-MIN(Schulden!G13,X52+Y52)),0)+IF(AND(Schulden!J14&lt;Schulden!J14,AB52&gt;0),MAX(0,AB52+AC52-MIN(Schulden!G14,AB52+AC52)),0)+IF(AND(Schulden!J15&lt;Schulden!J14,AF52&gt;0),MAX(0,AF52+AG52-MIN(Schulden!G15,AF52+AG52)),0)+IF(AND(Schulden!J16&lt;Schulden!J14,AJ52&gt;0),MAX(0,AJ52+AK52-MIN(Schulden!G16,AJ52+AK52)),0)+IF(AND(Schulden!J17&lt;Schulden!J14,AN52&gt;0),MAX(0,AN52+AO52-MIN(Schulden!G17,AN52+AO52)),0)+IF(AND(Schulden!J18&lt;Schulden!J14,AR52&gt;0),MAX(0,AR52+AS52-MIN(Schulden!G18,AR52+AS52)),0)+IF(AND(Schulden!J19&lt;Schulden!J14,AV52&gt;0),MAX(0,AV52+AW52-MIN(Schulden!G19,AV52+AW52)),0)+IF(AND(Schulden!J20&lt;Schulden!J14,AZ52&gt;0),MAX(0,AZ52+BA52-MIN(Schulden!G20,AZ52+BA52)),0)+IF(AND(Schulden!J21&lt;Schulden!J14,BD52&gt;0),MAX(0,BD52+BE52-MIN(Schulden!G21,BD52+BE52)),0)+IF(AND(Schulden!J22&lt;Schulden!J14,BH52&gt;0),MAX(0,BH52+BI52-MIN(Schulden!G22,BH52+BI52)),0))),MAX(0,AB52+AC52-MIN(Schulden!G14,AB52+AC52)))+SUMIFS(Sonderzahlungen!$D$8:$D$67,Sonderzahlungen!$G$8:$G$67,$B52,Sonderzahlungen!$E$8:$E$67,"Gezielte Schuld",Sonderzahlungen!$F$8:$F$67,Schulden!B14)))</f>
        <v/>
      </c>
      <c r="AE52" s="24">
        <f>MAX(0,AB52+AC52-AD52)</f>
        <v/>
      </c>
      <c r="AF52" s="24">
        <f>AI51</f>
        <v/>
      </c>
      <c r="AG52" s="24">
        <f>IF(AF52&lt;=0,0,AF52*Schulden!F15/12)</f>
        <v/>
      </c>
      <c r="AH52" s="24">
        <f>IF(AF52&lt;=0,0,MIN(AF52+AG52,MIN(Schulden!G15,AF52+AG52)+MIN(MAX(0,Strategie!$C$9+SUMIFS(Sonderzahlungen!$D$8:$D$67,Sonderzahlungen!$G$8:$G$67,$B52,Sonderzahlungen!$E$8:$E$67,"Nach Strategie")-(IF(AND(Schulden!J8&lt;Schulden!J15,D52&gt;0),MAX(0,D52+E52-MIN(Schulden!G8,D52+E52)),0)+IF(AND(Schulden!J9&lt;Schulden!J15,H52&gt;0),MAX(0,H52+I52-MIN(Schulden!G9,H52+I52)),0)+IF(AND(Schulden!J10&lt;Schulden!J15,L52&gt;0),MAX(0,L52+M52-MIN(Schulden!G10,L52+M52)),0)+IF(AND(Schulden!J11&lt;Schulden!J15,P52&gt;0),MAX(0,P52+Q52-MIN(Schulden!G11,P52+Q52)),0)+IF(AND(Schulden!J12&lt;Schulden!J15,T52&gt;0),MAX(0,T52+U52-MIN(Schulden!G12,T52+U52)),0)+IF(AND(Schulden!J13&lt;Schulden!J15,X52&gt;0),MAX(0,X52+Y52-MIN(Schulden!G13,X52+Y52)),0)+IF(AND(Schulden!J14&lt;Schulden!J15,AB52&gt;0),MAX(0,AB52+AC52-MIN(Schulden!G14,AB52+AC52)),0)+IF(AND(Schulden!J15&lt;Schulden!J15,AF52&gt;0),MAX(0,AF52+AG52-MIN(Schulden!G15,AF52+AG52)),0)+IF(AND(Schulden!J16&lt;Schulden!J15,AJ52&gt;0),MAX(0,AJ52+AK52-MIN(Schulden!G16,AJ52+AK52)),0)+IF(AND(Schulden!J17&lt;Schulden!J15,AN52&gt;0),MAX(0,AN52+AO52-MIN(Schulden!G17,AN52+AO52)),0)+IF(AND(Schulden!J18&lt;Schulden!J15,AR52&gt;0),MAX(0,AR52+AS52-MIN(Schulden!G18,AR52+AS52)),0)+IF(AND(Schulden!J19&lt;Schulden!J15,AV52&gt;0),MAX(0,AV52+AW52-MIN(Schulden!G19,AV52+AW52)),0)+IF(AND(Schulden!J20&lt;Schulden!J15,AZ52&gt;0),MAX(0,AZ52+BA52-MIN(Schulden!G20,AZ52+BA52)),0)+IF(AND(Schulden!J21&lt;Schulden!J15,BD52&gt;0),MAX(0,BD52+BE52-MIN(Schulden!G21,BD52+BE52)),0)+IF(AND(Schulden!J22&lt;Schulden!J15,BH52&gt;0),MAX(0,BH52+BI52-MIN(Schulden!G22,BH52+BI52)),0))),MAX(0,AF52+AG52-MIN(Schulden!G15,AF52+AG52)))+SUMIFS(Sonderzahlungen!$D$8:$D$67,Sonderzahlungen!$G$8:$G$67,$B52,Sonderzahlungen!$E$8:$E$67,"Gezielte Schuld",Sonderzahlungen!$F$8:$F$67,Schulden!B15)))</f>
        <v/>
      </c>
      <c r="AI52" s="24">
        <f>MAX(0,AF52+AG52-AH52)</f>
        <v/>
      </c>
      <c r="AJ52" s="24">
        <f>AM51</f>
        <v/>
      </c>
      <c r="AK52" s="24">
        <f>IF(AJ52&lt;=0,0,AJ52*Schulden!F16/12)</f>
        <v/>
      </c>
      <c r="AL52" s="24">
        <f>IF(AJ52&lt;=0,0,MIN(AJ52+AK52,MIN(Schulden!G16,AJ52+AK52)+MIN(MAX(0,Strategie!$C$9+SUMIFS(Sonderzahlungen!$D$8:$D$67,Sonderzahlungen!$G$8:$G$67,$B52,Sonderzahlungen!$E$8:$E$67,"Nach Strategie")-(IF(AND(Schulden!J8&lt;Schulden!J16,D52&gt;0),MAX(0,D52+E52-MIN(Schulden!G8,D52+E52)),0)+IF(AND(Schulden!J9&lt;Schulden!J16,H52&gt;0),MAX(0,H52+I52-MIN(Schulden!G9,H52+I52)),0)+IF(AND(Schulden!J10&lt;Schulden!J16,L52&gt;0),MAX(0,L52+M52-MIN(Schulden!G10,L52+M52)),0)+IF(AND(Schulden!J11&lt;Schulden!J16,P52&gt;0),MAX(0,P52+Q52-MIN(Schulden!G11,P52+Q52)),0)+IF(AND(Schulden!J12&lt;Schulden!J16,T52&gt;0),MAX(0,T52+U52-MIN(Schulden!G12,T52+U52)),0)+IF(AND(Schulden!J13&lt;Schulden!J16,X52&gt;0),MAX(0,X52+Y52-MIN(Schulden!G13,X52+Y52)),0)+IF(AND(Schulden!J14&lt;Schulden!J16,AB52&gt;0),MAX(0,AB52+AC52-MIN(Schulden!G14,AB52+AC52)),0)+IF(AND(Schulden!J15&lt;Schulden!J16,AF52&gt;0),MAX(0,AF52+AG52-MIN(Schulden!G15,AF52+AG52)),0)+IF(AND(Schulden!J16&lt;Schulden!J16,AJ52&gt;0),MAX(0,AJ52+AK52-MIN(Schulden!G16,AJ52+AK52)),0)+IF(AND(Schulden!J17&lt;Schulden!J16,AN52&gt;0),MAX(0,AN52+AO52-MIN(Schulden!G17,AN52+AO52)),0)+IF(AND(Schulden!J18&lt;Schulden!J16,AR52&gt;0),MAX(0,AR52+AS52-MIN(Schulden!G18,AR52+AS52)),0)+IF(AND(Schulden!J19&lt;Schulden!J16,AV52&gt;0),MAX(0,AV52+AW52-MIN(Schulden!G19,AV52+AW52)),0)+IF(AND(Schulden!J20&lt;Schulden!J16,AZ52&gt;0),MAX(0,AZ52+BA52-MIN(Schulden!G20,AZ52+BA52)),0)+IF(AND(Schulden!J21&lt;Schulden!J16,BD52&gt;0),MAX(0,BD52+BE52-MIN(Schulden!G21,BD52+BE52)),0)+IF(AND(Schulden!J22&lt;Schulden!J16,BH52&gt;0),MAX(0,BH52+BI52-MIN(Schulden!G22,BH52+BI52)),0))),MAX(0,AJ52+AK52-MIN(Schulden!G16,AJ52+AK52)))+SUMIFS(Sonderzahlungen!$D$8:$D$67,Sonderzahlungen!$G$8:$G$67,$B52,Sonderzahlungen!$E$8:$E$67,"Gezielte Schuld",Sonderzahlungen!$F$8:$F$67,Schulden!B16)))</f>
        <v/>
      </c>
      <c r="AM52" s="24">
        <f>MAX(0,AJ52+AK52-AL52)</f>
        <v/>
      </c>
      <c r="AN52" s="24">
        <f>AQ51</f>
        <v/>
      </c>
      <c r="AO52" s="24">
        <f>IF(AN52&lt;=0,0,AN52*Schulden!F17/12)</f>
        <v/>
      </c>
      <c r="AP52" s="24">
        <f>IF(AN52&lt;=0,0,MIN(AN52+AO52,MIN(Schulden!G17,AN52+AO52)+MIN(MAX(0,Strategie!$C$9+SUMIFS(Sonderzahlungen!$D$8:$D$67,Sonderzahlungen!$G$8:$G$67,$B52,Sonderzahlungen!$E$8:$E$67,"Nach Strategie")-(IF(AND(Schulden!J8&lt;Schulden!J17,D52&gt;0),MAX(0,D52+E52-MIN(Schulden!G8,D52+E52)),0)+IF(AND(Schulden!J9&lt;Schulden!J17,H52&gt;0),MAX(0,H52+I52-MIN(Schulden!G9,H52+I52)),0)+IF(AND(Schulden!J10&lt;Schulden!J17,L52&gt;0),MAX(0,L52+M52-MIN(Schulden!G10,L52+M52)),0)+IF(AND(Schulden!J11&lt;Schulden!J17,P52&gt;0),MAX(0,P52+Q52-MIN(Schulden!G11,P52+Q52)),0)+IF(AND(Schulden!J12&lt;Schulden!J17,T52&gt;0),MAX(0,T52+U52-MIN(Schulden!G12,T52+U52)),0)+IF(AND(Schulden!J13&lt;Schulden!J17,X52&gt;0),MAX(0,X52+Y52-MIN(Schulden!G13,X52+Y52)),0)+IF(AND(Schulden!J14&lt;Schulden!J17,AB52&gt;0),MAX(0,AB52+AC52-MIN(Schulden!G14,AB52+AC52)),0)+IF(AND(Schulden!J15&lt;Schulden!J17,AF52&gt;0),MAX(0,AF52+AG52-MIN(Schulden!G15,AF52+AG52)),0)+IF(AND(Schulden!J16&lt;Schulden!J17,AJ52&gt;0),MAX(0,AJ52+AK52-MIN(Schulden!G16,AJ52+AK52)),0)+IF(AND(Schulden!J17&lt;Schulden!J17,AN52&gt;0),MAX(0,AN52+AO52-MIN(Schulden!G17,AN52+AO52)),0)+IF(AND(Schulden!J18&lt;Schulden!J17,AR52&gt;0),MAX(0,AR52+AS52-MIN(Schulden!G18,AR52+AS52)),0)+IF(AND(Schulden!J19&lt;Schulden!J17,AV52&gt;0),MAX(0,AV52+AW52-MIN(Schulden!G19,AV52+AW52)),0)+IF(AND(Schulden!J20&lt;Schulden!J17,AZ52&gt;0),MAX(0,AZ52+BA52-MIN(Schulden!G20,AZ52+BA52)),0)+IF(AND(Schulden!J21&lt;Schulden!J17,BD52&gt;0),MAX(0,BD52+BE52-MIN(Schulden!G21,BD52+BE52)),0)+IF(AND(Schulden!J22&lt;Schulden!J17,BH52&gt;0),MAX(0,BH52+BI52-MIN(Schulden!G22,BH52+BI52)),0))),MAX(0,AN52+AO52-MIN(Schulden!G17,AN52+AO52)))+SUMIFS(Sonderzahlungen!$D$8:$D$67,Sonderzahlungen!$G$8:$G$67,$B52,Sonderzahlungen!$E$8:$E$67,"Gezielte Schuld",Sonderzahlungen!$F$8:$F$67,Schulden!B17)))</f>
        <v/>
      </c>
      <c r="AQ52" s="24">
        <f>MAX(0,AN52+AO52-AP52)</f>
        <v/>
      </c>
      <c r="AR52" s="24">
        <f>AU51</f>
        <v/>
      </c>
      <c r="AS52" s="24">
        <f>IF(AR52&lt;=0,0,AR52*Schulden!F18/12)</f>
        <v/>
      </c>
      <c r="AT52" s="24">
        <f>IF(AR52&lt;=0,0,MIN(AR52+AS52,MIN(Schulden!G18,AR52+AS52)+MIN(MAX(0,Strategie!$C$9+SUMIFS(Sonderzahlungen!$D$8:$D$67,Sonderzahlungen!$G$8:$G$67,$B52,Sonderzahlungen!$E$8:$E$67,"Nach Strategie")-(IF(AND(Schulden!J8&lt;Schulden!J18,D52&gt;0),MAX(0,D52+E52-MIN(Schulden!G8,D52+E52)),0)+IF(AND(Schulden!J9&lt;Schulden!J18,H52&gt;0),MAX(0,H52+I52-MIN(Schulden!G9,H52+I52)),0)+IF(AND(Schulden!J10&lt;Schulden!J18,L52&gt;0),MAX(0,L52+M52-MIN(Schulden!G10,L52+M52)),0)+IF(AND(Schulden!J11&lt;Schulden!J18,P52&gt;0),MAX(0,P52+Q52-MIN(Schulden!G11,P52+Q52)),0)+IF(AND(Schulden!J12&lt;Schulden!J18,T52&gt;0),MAX(0,T52+U52-MIN(Schulden!G12,T52+U52)),0)+IF(AND(Schulden!J13&lt;Schulden!J18,X52&gt;0),MAX(0,X52+Y52-MIN(Schulden!G13,X52+Y52)),0)+IF(AND(Schulden!J14&lt;Schulden!J18,AB52&gt;0),MAX(0,AB52+AC52-MIN(Schulden!G14,AB52+AC52)),0)+IF(AND(Schulden!J15&lt;Schulden!J18,AF52&gt;0),MAX(0,AF52+AG52-MIN(Schulden!G15,AF52+AG52)),0)+IF(AND(Schulden!J16&lt;Schulden!J18,AJ52&gt;0),MAX(0,AJ52+AK52-MIN(Schulden!G16,AJ52+AK52)),0)+IF(AND(Schulden!J17&lt;Schulden!J18,AN52&gt;0),MAX(0,AN52+AO52-MIN(Schulden!G17,AN52+AO52)),0)+IF(AND(Schulden!J18&lt;Schulden!J18,AR52&gt;0),MAX(0,AR52+AS52-MIN(Schulden!G18,AR52+AS52)),0)+IF(AND(Schulden!J19&lt;Schulden!J18,AV52&gt;0),MAX(0,AV52+AW52-MIN(Schulden!G19,AV52+AW52)),0)+IF(AND(Schulden!J20&lt;Schulden!J18,AZ52&gt;0),MAX(0,AZ52+BA52-MIN(Schulden!G20,AZ52+BA52)),0)+IF(AND(Schulden!J21&lt;Schulden!J18,BD52&gt;0),MAX(0,BD52+BE52-MIN(Schulden!G21,BD52+BE52)),0)+IF(AND(Schulden!J22&lt;Schulden!J18,BH52&gt;0),MAX(0,BH52+BI52-MIN(Schulden!G22,BH52+BI52)),0))),MAX(0,AR52+AS52-MIN(Schulden!G18,AR52+AS52)))+SUMIFS(Sonderzahlungen!$D$8:$D$67,Sonderzahlungen!$G$8:$G$67,$B52,Sonderzahlungen!$E$8:$E$67,"Gezielte Schuld",Sonderzahlungen!$F$8:$F$67,Schulden!B18)))</f>
        <v/>
      </c>
      <c r="AU52" s="24">
        <f>MAX(0,AR52+AS52-AT52)</f>
        <v/>
      </c>
      <c r="AV52" s="24">
        <f>AY51</f>
        <v/>
      </c>
      <c r="AW52" s="24">
        <f>IF(AV52&lt;=0,0,AV52*Schulden!F19/12)</f>
        <v/>
      </c>
      <c r="AX52" s="24">
        <f>IF(AV52&lt;=0,0,MIN(AV52+AW52,MIN(Schulden!G19,AV52+AW52)+MIN(MAX(0,Strategie!$C$9+SUMIFS(Sonderzahlungen!$D$8:$D$67,Sonderzahlungen!$G$8:$G$67,$B52,Sonderzahlungen!$E$8:$E$67,"Nach Strategie")-(IF(AND(Schulden!J8&lt;Schulden!J19,D52&gt;0),MAX(0,D52+E52-MIN(Schulden!G8,D52+E52)),0)+IF(AND(Schulden!J9&lt;Schulden!J19,H52&gt;0),MAX(0,H52+I52-MIN(Schulden!G9,H52+I52)),0)+IF(AND(Schulden!J10&lt;Schulden!J19,L52&gt;0),MAX(0,L52+M52-MIN(Schulden!G10,L52+M52)),0)+IF(AND(Schulden!J11&lt;Schulden!J19,P52&gt;0),MAX(0,P52+Q52-MIN(Schulden!G11,P52+Q52)),0)+IF(AND(Schulden!J12&lt;Schulden!J19,T52&gt;0),MAX(0,T52+U52-MIN(Schulden!G12,T52+U52)),0)+IF(AND(Schulden!J13&lt;Schulden!J19,X52&gt;0),MAX(0,X52+Y52-MIN(Schulden!G13,X52+Y52)),0)+IF(AND(Schulden!J14&lt;Schulden!J19,AB52&gt;0),MAX(0,AB52+AC52-MIN(Schulden!G14,AB52+AC52)),0)+IF(AND(Schulden!J15&lt;Schulden!J19,AF52&gt;0),MAX(0,AF52+AG52-MIN(Schulden!G15,AF52+AG52)),0)+IF(AND(Schulden!J16&lt;Schulden!J19,AJ52&gt;0),MAX(0,AJ52+AK52-MIN(Schulden!G16,AJ52+AK52)),0)+IF(AND(Schulden!J17&lt;Schulden!J19,AN52&gt;0),MAX(0,AN52+AO52-MIN(Schulden!G17,AN52+AO52)),0)+IF(AND(Schulden!J18&lt;Schulden!J19,AR52&gt;0),MAX(0,AR52+AS52-MIN(Schulden!G18,AR52+AS52)),0)+IF(AND(Schulden!J19&lt;Schulden!J19,AV52&gt;0),MAX(0,AV52+AW52-MIN(Schulden!G19,AV52+AW52)),0)+IF(AND(Schulden!J20&lt;Schulden!J19,AZ52&gt;0),MAX(0,AZ52+BA52-MIN(Schulden!G20,AZ52+BA52)),0)+IF(AND(Schulden!J21&lt;Schulden!J19,BD52&gt;0),MAX(0,BD52+BE52-MIN(Schulden!G21,BD52+BE52)),0)+IF(AND(Schulden!J22&lt;Schulden!J19,BH52&gt;0),MAX(0,BH52+BI52-MIN(Schulden!G22,BH52+BI52)),0))),MAX(0,AV52+AW52-MIN(Schulden!G19,AV52+AW52)))+SUMIFS(Sonderzahlungen!$D$8:$D$67,Sonderzahlungen!$G$8:$G$67,$B52,Sonderzahlungen!$E$8:$E$67,"Gezielte Schuld",Sonderzahlungen!$F$8:$F$67,Schulden!B19)))</f>
        <v/>
      </c>
      <c r="AY52" s="24">
        <f>MAX(0,AV52+AW52-AX52)</f>
        <v/>
      </c>
      <c r="AZ52" s="24">
        <f>BC51</f>
        <v/>
      </c>
      <c r="BA52" s="24">
        <f>IF(AZ52&lt;=0,0,AZ52*Schulden!F20/12)</f>
        <v/>
      </c>
      <c r="BB52" s="24">
        <f>IF(AZ52&lt;=0,0,MIN(AZ52+BA52,MIN(Schulden!G20,AZ52+BA52)+MIN(MAX(0,Strategie!$C$9+SUMIFS(Sonderzahlungen!$D$8:$D$67,Sonderzahlungen!$G$8:$G$67,$B52,Sonderzahlungen!$E$8:$E$67,"Nach Strategie")-(IF(AND(Schulden!J8&lt;Schulden!J20,D52&gt;0),MAX(0,D52+E52-MIN(Schulden!G8,D52+E52)),0)+IF(AND(Schulden!J9&lt;Schulden!J20,H52&gt;0),MAX(0,H52+I52-MIN(Schulden!G9,H52+I52)),0)+IF(AND(Schulden!J10&lt;Schulden!J20,L52&gt;0),MAX(0,L52+M52-MIN(Schulden!G10,L52+M52)),0)+IF(AND(Schulden!J11&lt;Schulden!J20,P52&gt;0),MAX(0,P52+Q52-MIN(Schulden!G11,P52+Q52)),0)+IF(AND(Schulden!J12&lt;Schulden!J20,T52&gt;0),MAX(0,T52+U52-MIN(Schulden!G12,T52+U52)),0)+IF(AND(Schulden!J13&lt;Schulden!J20,X52&gt;0),MAX(0,X52+Y52-MIN(Schulden!G13,X52+Y52)),0)+IF(AND(Schulden!J14&lt;Schulden!J20,AB52&gt;0),MAX(0,AB52+AC52-MIN(Schulden!G14,AB52+AC52)),0)+IF(AND(Schulden!J15&lt;Schulden!J20,AF52&gt;0),MAX(0,AF52+AG52-MIN(Schulden!G15,AF52+AG52)),0)+IF(AND(Schulden!J16&lt;Schulden!J20,AJ52&gt;0),MAX(0,AJ52+AK52-MIN(Schulden!G16,AJ52+AK52)),0)+IF(AND(Schulden!J17&lt;Schulden!J20,AN52&gt;0),MAX(0,AN52+AO52-MIN(Schulden!G17,AN52+AO52)),0)+IF(AND(Schulden!J18&lt;Schulden!J20,AR52&gt;0),MAX(0,AR52+AS52-MIN(Schulden!G18,AR52+AS52)),0)+IF(AND(Schulden!J19&lt;Schulden!J20,AV52&gt;0),MAX(0,AV52+AW52-MIN(Schulden!G19,AV52+AW52)),0)+IF(AND(Schulden!J20&lt;Schulden!J20,AZ52&gt;0),MAX(0,AZ52+BA52-MIN(Schulden!G20,AZ52+BA52)),0)+IF(AND(Schulden!J21&lt;Schulden!J20,BD52&gt;0),MAX(0,BD52+BE52-MIN(Schulden!G21,BD52+BE52)),0)+IF(AND(Schulden!J22&lt;Schulden!J20,BH52&gt;0),MAX(0,BH52+BI52-MIN(Schulden!G22,BH52+BI52)),0))),MAX(0,AZ52+BA52-MIN(Schulden!G20,AZ52+BA52)))+SUMIFS(Sonderzahlungen!$D$8:$D$67,Sonderzahlungen!$G$8:$G$67,$B52,Sonderzahlungen!$E$8:$E$67,"Gezielte Schuld",Sonderzahlungen!$F$8:$F$67,Schulden!B20)))</f>
        <v/>
      </c>
      <c r="BC52" s="24">
        <f>MAX(0,AZ52+BA52-BB52)</f>
        <v/>
      </c>
      <c r="BD52" s="24">
        <f>BG51</f>
        <v/>
      </c>
      <c r="BE52" s="24">
        <f>IF(BD52&lt;=0,0,BD52*Schulden!F21/12)</f>
        <v/>
      </c>
      <c r="BF52" s="24">
        <f>IF(BD52&lt;=0,0,MIN(BD52+BE52,MIN(Schulden!G21,BD52+BE52)+MIN(MAX(0,Strategie!$C$9+SUMIFS(Sonderzahlungen!$D$8:$D$67,Sonderzahlungen!$G$8:$G$67,$B52,Sonderzahlungen!$E$8:$E$67,"Nach Strategie")-(IF(AND(Schulden!J8&lt;Schulden!J21,D52&gt;0),MAX(0,D52+E52-MIN(Schulden!G8,D52+E52)),0)+IF(AND(Schulden!J9&lt;Schulden!J21,H52&gt;0),MAX(0,H52+I52-MIN(Schulden!G9,H52+I52)),0)+IF(AND(Schulden!J10&lt;Schulden!J21,L52&gt;0),MAX(0,L52+M52-MIN(Schulden!G10,L52+M52)),0)+IF(AND(Schulden!J11&lt;Schulden!J21,P52&gt;0),MAX(0,P52+Q52-MIN(Schulden!G11,P52+Q52)),0)+IF(AND(Schulden!J12&lt;Schulden!J21,T52&gt;0),MAX(0,T52+U52-MIN(Schulden!G12,T52+U52)),0)+IF(AND(Schulden!J13&lt;Schulden!J21,X52&gt;0),MAX(0,X52+Y52-MIN(Schulden!G13,X52+Y52)),0)+IF(AND(Schulden!J14&lt;Schulden!J21,AB52&gt;0),MAX(0,AB52+AC52-MIN(Schulden!G14,AB52+AC52)),0)+IF(AND(Schulden!J15&lt;Schulden!J21,AF52&gt;0),MAX(0,AF52+AG52-MIN(Schulden!G15,AF52+AG52)),0)+IF(AND(Schulden!J16&lt;Schulden!J21,AJ52&gt;0),MAX(0,AJ52+AK52-MIN(Schulden!G16,AJ52+AK52)),0)+IF(AND(Schulden!J17&lt;Schulden!J21,AN52&gt;0),MAX(0,AN52+AO52-MIN(Schulden!G17,AN52+AO52)),0)+IF(AND(Schulden!J18&lt;Schulden!J21,AR52&gt;0),MAX(0,AR52+AS52-MIN(Schulden!G18,AR52+AS52)),0)+IF(AND(Schulden!J19&lt;Schulden!J21,AV52&gt;0),MAX(0,AV52+AW52-MIN(Schulden!G19,AV52+AW52)),0)+IF(AND(Schulden!J20&lt;Schulden!J21,AZ52&gt;0),MAX(0,AZ52+BA52-MIN(Schulden!G20,AZ52+BA52)),0)+IF(AND(Schulden!J21&lt;Schulden!J21,BD52&gt;0),MAX(0,BD52+BE52-MIN(Schulden!G21,BD52+BE52)),0)+IF(AND(Schulden!J22&lt;Schulden!J21,BH52&gt;0),MAX(0,BH52+BI52-MIN(Schulden!G22,BH52+BI52)),0))),MAX(0,BD52+BE52-MIN(Schulden!G21,BD52+BE52)))+SUMIFS(Sonderzahlungen!$D$8:$D$67,Sonderzahlungen!$G$8:$G$67,$B52,Sonderzahlungen!$E$8:$E$67,"Gezielte Schuld",Sonderzahlungen!$F$8:$F$67,Schulden!B21)))</f>
        <v/>
      </c>
      <c r="BG52" s="24">
        <f>MAX(0,BD52+BE52-BF52)</f>
        <v/>
      </c>
      <c r="BH52" s="24">
        <f>BK51</f>
        <v/>
      </c>
      <c r="BI52" s="24">
        <f>IF(BH52&lt;=0,0,BH52*Schulden!F22/12)</f>
        <v/>
      </c>
      <c r="BJ52" s="24">
        <f>IF(BH52&lt;=0,0,MIN(BH52+BI52,MIN(Schulden!G22,BH52+BI52)+MIN(MAX(0,Strategie!$C$9+SUMIFS(Sonderzahlungen!$D$8:$D$67,Sonderzahlungen!$G$8:$G$67,$B52,Sonderzahlungen!$E$8:$E$67,"Nach Strategie")-(IF(AND(Schulden!J8&lt;Schulden!J22,D52&gt;0),MAX(0,D52+E52-MIN(Schulden!G8,D52+E52)),0)+IF(AND(Schulden!J9&lt;Schulden!J22,H52&gt;0),MAX(0,H52+I52-MIN(Schulden!G9,H52+I52)),0)+IF(AND(Schulden!J10&lt;Schulden!J22,L52&gt;0),MAX(0,L52+M52-MIN(Schulden!G10,L52+M52)),0)+IF(AND(Schulden!J11&lt;Schulden!J22,P52&gt;0),MAX(0,P52+Q52-MIN(Schulden!G11,P52+Q52)),0)+IF(AND(Schulden!J12&lt;Schulden!J22,T52&gt;0),MAX(0,T52+U52-MIN(Schulden!G12,T52+U52)),0)+IF(AND(Schulden!J13&lt;Schulden!J22,X52&gt;0),MAX(0,X52+Y52-MIN(Schulden!G13,X52+Y52)),0)+IF(AND(Schulden!J14&lt;Schulden!J22,AB52&gt;0),MAX(0,AB52+AC52-MIN(Schulden!G14,AB52+AC52)),0)+IF(AND(Schulden!J15&lt;Schulden!J22,AF52&gt;0),MAX(0,AF52+AG52-MIN(Schulden!G15,AF52+AG52)),0)+IF(AND(Schulden!J16&lt;Schulden!J22,AJ52&gt;0),MAX(0,AJ52+AK52-MIN(Schulden!G16,AJ52+AK52)),0)+IF(AND(Schulden!J17&lt;Schulden!J22,AN52&gt;0),MAX(0,AN52+AO52-MIN(Schulden!G17,AN52+AO52)),0)+IF(AND(Schulden!J18&lt;Schulden!J22,AR52&gt;0),MAX(0,AR52+AS52-MIN(Schulden!G18,AR52+AS52)),0)+IF(AND(Schulden!J19&lt;Schulden!J22,AV52&gt;0),MAX(0,AV52+AW52-MIN(Schulden!G19,AV52+AW52)),0)+IF(AND(Schulden!J20&lt;Schulden!J22,AZ52&gt;0),MAX(0,AZ52+BA52-MIN(Schulden!G20,AZ52+BA52)),0)+IF(AND(Schulden!J21&lt;Schulden!J22,BD52&gt;0),MAX(0,BD52+BE52-MIN(Schulden!G21,BD52+BE52)),0)+IF(AND(Schulden!J22&lt;Schulden!J22,BH52&gt;0),MAX(0,BH52+BI52-MIN(Schulden!G22,BH52+BI52)),0))),MAX(0,BH52+BI52-MIN(Schulden!G22,BH52+BI52)))+SUMIFS(Sonderzahlungen!$D$8:$D$67,Sonderzahlungen!$G$8:$G$67,$B52,Sonderzahlungen!$E$8:$E$67,"Gezielte Schuld",Sonderzahlungen!$F$8:$F$67,Schulden!B22)))</f>
        <v/>
      </c>
      <c r="BK52" s="24">
        <f>MAX(0,BH52+BI52-BJ52)</f>
        <v/>
      </c>
    </row>
    <row r="53">
      <c r="B53" s="23">
        <f>EDATE(B52,1)</f>
        <v/>
      </c>
      <c r="C53" s="24">
        <f>SUMIFS(Sonderzahlungen!$D$8:$D$67,Sonderzahlungen!$G$8:$G$67,B53)</f>
        <v/>
      </c>
      <c r="D53" s="24">
        <f>G52</f>
        <v/>
      </c>
      <c r="E53" s="24">
        <f>IF(D53&lt;=0,0,D53*Schulden!F8/12)</f>
        <v/>
      </c>
      <c r="F53" s="24">
        <f>IF(D53&lt;=0,0,MIN(D53+E53,MIN(Schulden!G8,D53+E53)+MIN(MAX(0,Strategie!$C$9+SUMIFS(Sonderzahlungen!$D$8:$D$67,Sonderzahlungen!$G$8:$G$67,$B53,Sonderzahlungen!$E$8:$E$67,"Nach Strategie")-(IF(AND(Schulden!J8&lt;Schulden!J8,D53&gt;0),MAX(0,D53+E53-MIN(Schulden!G8,D53+E53)),0)+IF(AND(Schulden!J9&lt;Schulden!J8,H53&gt;0),MAX(0,H53+I53-MIN(Schulden!G9,H53+I53)),0)+IF(AND(Schulden!J10&lt;Schulden!J8,L53&gt;0),MAX(0,L53+M53-MIN(Schulden!G10,L53+M53)),0)+IF(AND(Schulden!J11&lt;Schulden!J8,P53&gt;0),MAX(0,P53+Q53-MIN(Schulden!G11,P53+Q53)),0)+IF(AND(Schulden!J12&lt;Schulden!J8,T53&gt;0),MAX(0,T53+U53-MIN(Schulden!G12,T53+U53)),0)+IF(AND(Schulden!J13&lt;Schulden!J8,X53&gt;0),MAX(0,X53+Y53-MIN(Schulden!G13,X53+Y53)),0)+IF(AND(Schulden!J14&lt;Schulden!J8,AB53&gt;0),MAX(0,AB53+AC53-MIN(Schulden!G14,AB53+AC53)),0)+IF(AND(Schulden!J15&lt;Schulden!J8,AF53&gt;0),MAX(0,AF53+AG53-MIN(Schulden!G15,AF53+AG53)),0)+IF(AND(Schulden!J16&lt;Schulden!J8,AJ53&gt;0),MAX(0,AJ53+AK53-MIN(Schulden!G16,AJ53+AK53)),0)+IF(AND(Schulden!J17&lt;Schulden!J8,AN53&gt;0),MAX(0,AN53+AO53-MIN(Schulden!G17,AN53+AO53)),0)+IF(AND(Schulden!J18&lt;Schulden!J8,AR53&gt;0),MAX(0,AR53+AS53-MIN(Schulden!G18,AR53+AS53)),0)+IF(AND(Schulden!J19&lt;Schulden!J8,AV53&gt;0),MAX(0,AV53+AW53-MIN(Schulden!G19,AV53+AW53)),0)+IF(AND(Schulden!J20&lt;Schulden!J8,AZ53&gt;0),MAX(0,AZ53+BA53-MIN(Schulden!G20,AZ53+BA53)),0)+IF(AND(Schulden!J21&lt;Schulden!J8,BD53&gt;0),MAX(0,BD53+BE53-MIN(Schulden!G21,BD53+BE53)),0)+IF(AND(Schulden!J22&lt;Schulden!J8,BH53&gt;0),MAX(0,BH53+BI53-MIN(Schulden!G22,BH53+BI53)),0))),MAX(0,D53+E53-MIN(Schulden!G8,D53+E53)))+SUMIFS(Sonderzahlungen!$D$8:$D$67,Sonderzahlungen!$G$8:$G$67,$B53,Sonderzahlungen!$E$8:$E$67,"Gezielte Schuld",Sonderzahlungen!$F$8:$F$67,Schulden!B8)))</f>
        <v/>
      </c>
      <c r="G53" s="24">
        <f>MAX(0,D53+E53-F53)</f>
        <v/>
      </c>
      <c r="H53" s="24">
        <f>K52</f>
        <v/>
      </c>
      <c r="I53" s="24">
        <f>IF(H53&lt;=0,0,H53*Schulden!F9/12)</f>
        <v/>
      </c>
      <c r="J53" s="24">
        <f>IF(H53&lt;=0,0,MIN(H53+I53,MIN(Schulden!G9,H53+I53)+MIN(MAX(0,Strategie!$C$9+SUMIFS(Sonderzahlungen!$D$8:$D$67,Sonderzahlungen!$G$8:$G$67,$B53,Sonderzahlungen!$E$8:$E$67,"Nach Strategie")-(IF(AND(Schulden!J8&lt;Schulden!J9,D53&gt;0),MAX(0,D53+E53-MIN(Schulden!G8,D53+E53)),0)+IF(AND(Schulden!J9&lt;Schulden!J9,H53&gt;0),MAX(0,H53+I53-MIN(Schulden!G9,H53+I53)),0)+IF(AND(Schulden!J10&lt;Schulden!J9,L53&gt;0),MAX(0,L53+M53-MIN(Schulden!G10,L53+M53)),0)+IF(AND(Schulden!J11&lt;Schulden!J9,P53&gt;0),MAX(0,P53+Q53-MIN(Schulden!G11,P53+Q53)),0)+IF(AND(Schulden!J12&lt;Schulden!J9,T53&gt;0),MAX(0,T53+U53-MIN(Schulden!G12,T53+U53)),0)+IF(AND(Schulden!J13&lt;Schulden!J9,X53&gt;0),MAX(0,X53+Y53-MIN(Schulden!G13,X53+Y53)),0)+IF(AND(Schulden!J14&lt;Schulden!J9,AB53&gt;0),MAX(0,AB53+AC53-MIN(Schulden!G14,AB53+AC53)),0)+IF(AND(Schulden!J15&lt;Schulden!J9,AF53&gt;0),MAX(0,AF53+AG53-MIN(Schulden!G15,AF53+AG53)),0)+IF(AND(Schulden!J16&lt;Schulden!J9,AJ53&gt;0),MAX(0,AJ53+AK53-MIN(Schulden!G16,AJ53+AK53)),0)+IF(AND(Schulden!J17&lt;Schulden!J9,AN53&gt;0),MAX(0,AN53+AO53-MIN(Schulden!G17,AN53+AO53)),0)+IF(AND(Schulden!J18&lt;Schulden!J9,AR53&gt;0),MAX(0,AR53+AS53-MIN(Schulden!G18,AR53+AS53)),0)+IF(AND(Schulden!J19&lt;Schulden!J9,AV53&gt;0),MAX(0,AV53+AW53-MIN(Schulden!G19,AV53+AW53)),0)+IF(AND(Schulden!J20&lt;Schulden!J9,AZ53&gt;0),MAX(0,AZ53+BA53-MIN(Schulden!G20,AZ53+BA53)),0)+IF(AND(Schulden!J21&lt;Schulden!J9,BD53&gt;0),MAX(0,BD53+BE53-MIN(Schulden!G21,BD53+BE53)),0)+IF(AND(Schulden!J22&lt;Schulden!J9,BH53&gt;0),MAX(0,BH53+BI53-MIN(Schulden!G22,BH53+BI53)),0))),MAX(0,H53+I53-MIN(Schulden!G9,H53+I53)))+SUMIFS(Sonderzahlungen!$D$8:$D$67,Sonderzahlungen!$G$8:$G$67,$B53,Sonderzahlungen!$E$8:$E$67,"Gezielte Schuld",Sonderzahlungen!$F$8:$F$67,Schulden!B9)))</f>
        <v/>
      </c>
      <c r="K53" s="24">
        <f>MAX(0,H53+I53-J53)</f>
        <v/>
      </c>
      <c r="L53" s="24">
        <f>O52</f>
        <v/>
      </c>
      <c r="M53" s="24">
        <f>IF(L53&lt;=0,0,L53*Schulden!F10/12)</f>
        <v/>
      </c>
      <c r="N53" s="24">
        <f>IF(L53&lt;=0,0,MIN(L53+M53,MIN(Schulden!G10,L53+M53)+MIN(MAX(0,Strategie!$C$9+SUMIFS(Sonderzahlungen!$D$8:$D$67,Sonderzahlungen!$G$8:$G$67,$B53,Sonderzahlungen!$E$8:$E$67,"Nach Strategie")-(IF(AND(Schulden!J8&lt;Schulden!J10,D53&gt;0),MAX(0,D53+E53-MIN(Schulden!G8,D53+E53)),0)+IF(AND(Schulden!J9&lt;Schulden!J10,H53&gt;0),MAX(0,H53+I53-MIN(Schulden!G9,H53+I53)),0)+IF(AND(Schulden!J10&lt;Schulden!J10,L53&gt;0),MAX(0,L53+M53-MIN(Schulden!G10,L53+M53)),0)+IF(AND(Schulden!J11&lt;Schulden!J10,P53&gt;0),MAX(0,P53+Q53-MIN(Schulden!G11,P53+Q53)),0)+IF(AND(Schulden!J12&lt;Schulden!J10,T53&gt;0),MAX(0,T53+U53-MIN(Schulden!G12,T53+U53)),0)+IF(AND(Schulden!J13&lt;Schulden!J10,X53&gt;0),MAX(0,X53+Y53-MIN(Schulden!G13,X53+Y53)),0)+IF(AND(Schulden!J14&lt;Schulden!J10,AB53&gt;0),MAX(0,AB53+AC53-MIN(Schulden!G14,AB53+AC53)),0)+IF(AND(Schulden!J15&lt;Schulden!J10,AF53&gt;0),MAX(0,AF53+AG53-MIN(Schulden!G15,AF53+AG53)),0)+IF(AND(Schulden!J16&lt;Schulden!J10,AJ53&gt;0),MAX(0,AJ53+AK53-MIN(Schulden!G16,AJ53+AK53)),0)+IF(AND(Schulden!J17&lt;Schulden!J10,AN53&gt;0),MAX(0,AN53+AO53-MIN(Schulden!G17,AN53+AO53)),0)+IF(AND(Schulden!J18&lt;Schulden!J10,AR53&gt;0),MAX(0,AR53+AS53-MIN(Schulden!G18,AR53+AS53)),0)+IF(AND(Schulden!J19&lt;Schulden!J10,AV53&gt;0),MAX(0,AV53+AW53-MIN(Schulden!G19,AV53+AW53)),0)+IF(AND(Schulden!J20&lt;Schulden!J10,AZ53&gt;0),MAX(0,AZ53+BA53-MIN(Schulden!G20,AZ53+BA53)),0)+IF(AND(Schulden!J21&lt;Schulden!J10,BD53&gt;0),MAX(0,BD53+BE53-MIN(Schulden!G21,BD53+BE53)),0)+IF(AND(Schulden!J22&lt;Schulden!J10,BH53&gt;0),MAX(0,BH53+BI53-MIN(Schulden!G22,BH53+BI53)),0))),MAX(0,L53+M53-MIN(Schulden!G10,L53+M53)))+SUMIFS(Sonderzahlungen!$D$8:$D$67,Sonderzahlungen!$G$8:$G$67,$B53,Sonderzahlungen!$E$8:$E$67,"Gezielte Schuld",Sonderzahlungen!$F$8:$F$67,Schulden!B10)))</f>
        <v/>
      </c>
      <c r="O53" s="24">
        <f>MAX(0,L53+M53-N53)</f>
        <v/>
      </c>
      <c r="P53" s="24">
        <f>S52</f>
        <v/>
      </c>
      <c r="Q53" s="24">
        <f>IF(P53&lt;=0,0,P53*Schulden!F11/12)</f>
        <v/>
      </c>
      <c r="R53" s="24">
        <f>IF(P53&lt;=0,0,MIN(P53+Q53,MIN(Schulden!G11,P53+Q53)+MIN(MAX(0,Strategie!$C$9+SUMIFS(Sonderzahlungen!$D$8:$D$67,Sonderzahlungen!$G$8:$G$67,$B53,Sonderzahlungen!$E$8:$E$67,"Nach Strategie")-(IF(AND(Schulden!J8&lt;Schulden!J11,D53&gt;0),MAX(0,D53+E53-MIN(Schulden!G8,D53+E53)),0)+IF(AND(Schulden!J9&lt;Schulden!J11,H53&gt;0),MAX(0,H53+I53-MIN(Schulden!G9,H53+I53)),0)+IF(AND(Schulden!J10&lt;Schulden!J11,L53&gt;0),MAX(0,L53+M53-MIN(Schulden!G10,L53+M53)),0)+IF(AND(Schulden!J11&lt;Schulden!J11,P53&gt;0),MAX(0,P53+Q53-MIN(Schulden!G11,P53+Q53)),0)+IF(AND(Schulden!J12&lt;Schulden!J11,T53&gt;0),MAX(0,T53+U53-MIN(Schulden!G12,T53+U53)),0)+IF(AND(Schulden!J13&lt;Schulden!J11,X53&gt;0),MAX(0,X53+Y53-MIN(Schulden!G13,X53+Y53)),0)+IF(AND(Schulden!J14&lt;Schulden!J11,AB53&gt;0),MAX(0,AB53+AC53-MIN(Schulden!G14,AB53+AC53)),0)+IF(AND(Schulden!J15&lt;Schulden!J11,AF53&gt;0),MAX(0,AF53+AG53-MIN(Schulden!G15,AF53+AG53)),0)+IF(AND(Schulden!J16&lt;Schulden!J11,AJ53&gt;0),MAX(0,AJ53+AK53-MIN(Schulden!G16,AJ53+AK53)),0)+IF(AND(Schulden!J17&lt;Schulden!J11,AN53&gt;0),MAX(0,AN53+AO53-MIN(Schulden!G17,AN53+AO53)),0)+IF(AND(Schulden!J18&lt;Schulden!J11,AR53&gt;0),MAX(0,AR53+AS53-MIN(Schulden!G18,AR53+AS53)),0)+IF(AND(Schulden!J19&lt;Schulden!J11,AV53&gt;0),MAX(0,AV53+AW53-MIN(Schulden!G19,AV53+AW53)),0)+IF(AND(Schulden!J20&lt;Schulden!J11,AZ53&gt;0),MAX(0,AZ53+BA53-MIN(Schulden!G20,AZ53+BA53)),0)+IF(AND(Schulden!J21&lt;Schulden!J11,BD53&gt;0),MAX(0,BD53+BE53-MIN(Schulden!G21,BD53+BE53)),0)+IF(AND(Schulden!J22&lt;Schulden!J11,BH53&gt;0),MAX(0,BH53+BI53-MIN(Schulden!G22,BH53+BI53)),0))),MAX(0,P53+Q53-MIN(Schulden!G11,P53+Q53)))+SUMIFS(Sonderzahlungen!$D$8:$D$67,Sonderzahlungen!$G$8:$G$67,$B53,Sonderzahlungen!$E$8:$E$67,"Gezielte Schuld",Sonderzahlungen!$F$8:$F$67,Schulden!B11)))</f>
        <v/>
      </c>
      <c r="S53" s="24">
        <f>MAX(0,P53+Q53-R53)</f>
        <v/>
      </c>
      <c r="T53" s="24">
        <f>W52</f>
        <v/>
      </c>
      <c r="U53" s="24">
        <f>IF(T53&lt;=0,0,T53*Schulden!F12/12)</f>
        <v/>
      </c>
      <c r="V53" s="24">
        <f>IF(T53&lt;=0,0,MIN(T53+U53,MIN(Schulden!G12,T53+U53)+MIN(MAX(0,Strategie!$C$9+SUMIFS(Sonderzahlungen!$D$8:$D$67,Sonderzahlungen!$G$8:$G$67,$B53,Sonderzahlungen!$E$8:$E$67,"Nach Strategie")-(IF(AND(Schulden!J8&lt;Schulden!J12,D53&gt;0),MAX(0,D53+E53-MIN(Schulden!G8,D53+E53)),0)+IF(AND(Schulden!J9&lt;Schulden!J12,H53&gt;0),MAX(0,H53+I53-MIN(Schulden!G9,H53+I53)),0)+IF(AND(Schulden!J10&lt;Schulden!J12,L53&gt;0),MAX(0,L53+M53-MIN(Schulden!G10,L53+M53)),0)+IF(AND(Schulden!J11&lt;Schulden!J12,P53&gt;0),MAX(0,P53+Q53-MIN(Schulden!G11,P53+Q53)),0)+IF(AND(Schulden!J12&lt;Schulden!J12,T53&gt;0),MAX(0,T53+U53-MIN(Schulden!G12,T53+U53)),0)+IF(AND(Schulden!J13&lt;Schulden!J12,X53&gt;0),MAX(0,X53+Y53-MIN(Schulden!G13,X53+Y53)),0)+IF(AND(Schulden!J14&lt;Schulden!J12,AB53&gt;0),MAX(0,AB53+AC53-MIN(Schulden!G14,AB53+AC53)),0)+IF(AND(Schulden!J15&lt;Schulden!J12,AF53&gt;0),MAX(0,AF53+AG53-MIN(Schulden!G15,AF53+AG53)),0)+IF(AND(Schulden!J16&lt;Schulden!J12,AJ53&gt;0),MAX(0,AJ53+AK53-MIN(Schulden!G16,AJ53+AK53)),0)+IF(AND(Schulden!J17&lt;Schulden!J12,AN53&gt;0),MAX(0,AN53+AO53-MIN(Schulden!G17,AN53+AO53)),0)+IF(AND(Schulden!J18&lt;Schulden!J12,AR53&gt;0),MAX(0,AR53+AS53-MIN(Schulden!G18,AR53+AS53)),0)+IF(AND(Schulden!J19&lt;Schulden!J12,AV53&gt;0),MAX(0,AV53+AW53-MIN(Schulden!G19,AV53+AW53)),0)+IF(AND(Schulden!J20&lt;Schulden!J12,AZ53&gt;0),MAX(0,AZ53+BA53-MIN(Schulden!G20,AZ53+BA53)),0)+IF(AND(Schulden!J21&lt;Schulden!J12,BD53&gt;0),MAX(0,BD53+BE53-MIN(Schulden!G21,BD53+BE53)),0)+IF(AND(Schulden!J22&lt;Schulden!J12,BH53&gt;0),MAX(0,BH53+BI53-MIN(Schulden!G22,BH53+BI53)),0))),MAX(0,T53+U53-MIN(Schulden!G12,T53+U53)))+SUMIFS(Sonderzahlungen!$D$8:$D$67,Sonderzahlungen!$G$8:$G$67,$B53,Sonderzahlungen!$E$8:$E$67,"Gezielte Schuld",Sonderzahlungen!$F$8:$F$67,Schulden!B12)))</f>
        <v/>
      </c>
      <c r="W53" s="24">
        <f>MAX(0,T53+U53-V53)</f>
        <v/>
      </c>
      <c r="X53" s="24">
        <f>AA52</f>
        <v/>
      </c>
      <c r="Y53" s="24">
        <f>IF(X53&lt;=0,0,X53*Schulden!F13/12)</f>
        <v/>
      </c>
      <c r="Z53" s="24">
        <f>IF(X53&lt;=0,0,MIN(X53+Y53,MIN(Schulden!G13,X53+Y53)+MIN(MAX(0,Strategie!$C$9+SUMIFS(Sonderzahlungen!$D$8:$D$67,Sonderzahlungen!$G$8:$G$67,$B53,Sonderzahlungen!$E$8:$E$67,"Nach Strategie")-(IF(AND(Schulden!J8&lt;Schulden!J13,D53&gt;0),MAX(0,D53+E53-MIN(Schulden!G8,D53+E53)),0)+IF(AND(Schulden!J9&lt;Schulden!J13,H53&gt;0),MAX(0,H53+I53-MIN(Schulden!G9,H53+I53)),0)+IF(AND(Schulden!J10&lt;Schulden!J13,L53&gt;0),MAX(0,L53+M53-MIN(Schulden!G10,L53+M53)),0)+IF(AND(Schulden!J11&lt;Schulden!J13,P53&gt;0),MAX(0,P53+Q53-MIN(Schulden!G11,P53+Q53)),0)+IF(AND(Schulden!J12&lt;Schulden!J13,T53&gt;0),MAX(0,T53+U53-MIN(Schulden!G12,T53+U53)),0)+IF(AND(Schulden!J13&lt;Schulden!J13,X53&gt;0),MAX(0,X53+Y53-MIN(Schulden!G13,X53+Y53)),0)+IF(AND(Schulden!J14&lt;Schulden!J13,AB53&gt;0),MAX(0,AB53+AC53-MIN(Schulden!G14,AB53+AC53)),0)+IF(AND(Schulden!J15&lt;Schulden!J13,AF53&gt;0),MAX(0,AF53+AG53-MIN(Schulden!G15,AF53+AG53)),0)+IF(AND(Schulden!J16&lt;Schulden!J13,AJ53&gt;0),MAX(0,AJ53+AK53-MIN(Schulden!G16,AJ53+AK53)),0)+IF(AND(Schulden!J17&lt;Schulden!J13,AN53&gt;0),MAX(0,AN53+AO53-MIN(Schulden!G17,AN53+AO53)),0)+IF(AND(Schulden!J18&lt;Schulden!J13,AR53&gt;0),MAX(0,AR53+AS53-MIN(Schulden!G18,AR53+AS53)),0)+IF(AND(Schulden!J19&lt;Schulden!J13,AV53&gt;0),MAX(0,AV53+AW53-MIN(Schulden!G19,AV53+AW53)),0)+IF(AND(Schulden!J20&lt;Schulden!J13,AZ53&gt;0),MAX(0,AZ53+BA53-MIN(Schulden!G20,AZ53+BA53)),0)+IF(AND(Schulden!J21&lt;Schulden!J13,BD53&gt;0),MAX(0,BD53+BE53-MIN(Schulden!G21,BD53+BE53)),0)+IF(AND(Schulden!J22&lt;Schulden!J13,BH53&gt;0),MAX(0,BH53+BI53-MIN(Schulden!G22,BH53+BI53)),0))),MAX(0,X53+Y53-MIN(Schulden!G13,X53+Y53)))+SUMIFS(Sonderzahlungen!$D$8:$D$67,Sonderzahlungen!$G$8:$G$67,$B53,Sonderzahlungen!$E$8:$E$67,"Gezielte Schuld",Sonderzahlungen!$F$8:$F$67,Schulden!B13)))</f>
        <v/>
      </c>
      <c r="AA53" s="24">
        <f>MAX(0,X53+Y53-Z53)</f>
        <v/>
      </c>
      <c r="AB53" s="24">
        <f>AE52</f>
        <v/>
      </c>
      <c r="AC53" s="24">
        <f>IF(AB53&lt;=0,0,AB53*Schulden!F14/12)</f>
        <v/>
      </c>
      <c r="AD53" s="24">
        <f>IF(AB53&lt;=0,0,MIN(AB53+AC53,MIN(Schulden!G14,AB53+AC53)+MIN(MAX(0,Strategie!$C$9+SUMIFS(Sonderzahlungen!$D$8:$D$67,Sonderzahlungen!$G$8:$G$67,$B53,Sonderzahlungen!$E$8:$E$67,"Nach Strategie")-(IF(AND(Schulden!J8&lt;Schulden!J14,D53&gt;0),MAX(0,D53+E53-MIN(Schulden!G8,D53+E53)),0)+IF(AND(Schulden!J9&lt;Schulden!J14,H53&gt;0),MAX(0,H53+I53-MIN(Schulden!G9,H53+I53)),0)+IF(AND(Schulden!J10&lt;Schulden!J14,L53&gt;0),MAX(0,L53+M53-MIN(Schulden!G10,L53+M53)),0)+IF(AND(Schulden!J11&lt;Schulden!J14,P53&gt;0),MAX(0,P53+Q53-MIN(Schulden!G11,P53+Q53)),0)+IF(AND(Schulden!J12&lt;Schulden!J14,T53&gt;0),MAX(0,T53+U53-MIN(Schulden!G12,T53+U53)),0)+IF(AND(Schulden!J13&lt;Schulden!J14,X53&gt;0),MAX(0,X53+Y53-MIN(Schulden!G13,X53+Y53)),0)+IF(AND(Schulden!J14&lt;Schulden!J14,AB53&gt;0),MAX(0,AB53+AC53-MIN(Schulden!G14,AB53+AC53)),0)+IF(AND(Schulden!J15&lt;Schulden!J14,AF53&gt;0),MAX(0,AF53+AG53-MIN(Schulden!G15,AF53+AG53)),0)+IF(AND(Schulden!J16&lt;Schulden!J14,AJ53&gt;0),MAX(0,AJ53+AK53-MIN(Schulden!G16,AJ53+AK53)),0)+IF(AND(Schulden!J17&lt;Schulden!J14,AN53&gt;0),MAX(0,AN53+AO53-MIN(Schulden!G17,AN53+AO53)),0)+IF(AND(Schulden!J18&lt;Schulden!J14,AR53&gt;0),MAX(0,AR53+AS53-MIN(Schulden!G18,AR53+AS53)),0)+IF(AND(Schulden!J19&lt;Schulden!J14,AV53&gt;0),MAX(0,AV53+AW53-MIN(Schulden!G19,AV53+AW53)),0)+IF(AND(Schulden!J20&lt;Schulden!J14,AZ53&gt;0),MAX(0,AZ53+BA53-MIN(Schulden!G20,AZ53+BA53)),0)+IF(AND(Schulden!J21&lt;Schulden!J14,BD53&gt;0),MAX(0,BD53+BE53-MIN(Schulden!G21,BD53+BE53)),0)+IF(AND(Schulden!J22&lt;Schulden!J14,BH53&gt;0),MAX(0,BH53+BI53-MIN(Schulden!G22,BH53+BI53)),0))),MAX(0,AB53+AC53-MIN(Schulden!G14,AB53+AC53)))+SUMIFS(Sonderzahlungen!$D$8:$D$67,Sonderzahlungen!$G$8:$G$67,$B53,Sonderzahlungen!$E$8:$E$67,"Gezielte Schuld",Sonderzahlungen!$F$8:$F$67,Schulden!B14)))</f>
        <v/>
      </c>
      <c r="AE53" s="24">
        <f>MAX(0,AB53+AC53-AD53)</f>
        <v/>
      </c>
      <c r="AF53" s="24">
        <f>AI52</f>
        <v/>
      </c>
      <c r="AG53" s="24">
        <f>IF(AF53&lt;=0,0,AF53*Schulden!F15/12)</f>
        <v/>
      </c>
      <c r="AH53" s="24">
        <f>IF(AF53&lt;=0,0,MIN(AF53+AG53,MIN(Schulden!G15,AF53+AG53)+MIN(MAX(0,Strategie!$C$9+SUMIFS(Sonderzahlungen!$D$8:$D$67,Sonderzahlungen!$G$8:$G$67,$B53,Sonderzahlungen!$E$8:$E$67,"Nach Strategie")-(IF(AND(Schulden!J8&lt;Schulden!J15,D53&gt;0),MAX(0,D53+E53-MIN(Schulden!G8,D53+E53)),0)+IF(AND(Schulden!J9&lt;Schulden!J15,H53&gt;0),MAX(0,H53+I53-MIN(Schulden!G9,H53+I53)),0)+IF(AND(Schulden!J10&lt;Schulden!J15,L53&gt;0),MAX(0,L53+M53-MIN(Schulden!G10,L53+M53)),0)+IF(AND(Schulden!J11&lt;Schulden!J15,P53&gt;0),MAX(0,P53+Q53-MIN(Schulden!G11,P53+Q53)),0)+IF(AND(Schulden!J12&lt;Schulden!J15,T53&gt;0),MAX(0,T53+U53-MIN(Schulden!G12,T53+U53)),0)+IF(AND(Schulden!J13&lt;Schulden!J15,X53&gt;0),MAX(0,X53+Y53-MIN(Schulden!G13,X53+Y53)),0)+IF(AND(Schulden!J14&lt;Schulden!J15,AB53&gt;0),MAX(0,AB53+AC53-MIN(Schulden!G14,AB53+AC53)),0)+IF(AND(Schulden!J15&lt;Schulden!J15,AF53&gt;0),MAX(0,AF53+AG53-MIN(Schulden!G15,AF53+AG53)),0)+IF(AND(Schulden!J16&lt;Schulden!J15,AJ53&gt;0),MAX(0,AJ53+AK53-MIN(Schulden!G16,AJ53+AK53)),0)+IF(AND(Schulden!J17&lt;Schulden!J15,AN53&gt;0),MAX(0,AN53+AO53-MIN(Schulden!G17,AN53+AO53)),0)+IF(AND(Schulden!J18&lt;Schulden!J15,AR53&gt;0),MAX(0,AR53+AS53-MIN(Schulden!G18,AR53+AS53)),0)+IF(AND(Schulden!J19&lt;Schulden!J15,AV53&gt;0),MAX(0,AV53+AW53-MIN(Schulden!G19,AV53+AW53)),0)+IF(AND(Schulden!J20&lt;Schulden!J15,AZ53&gt;0),MAX(0,AZ53+BA53-MIN(Schulden!G20,AZ53+BA53)),0)+IF(AND(Schulden!J21&lt;Schulden!J15,BD53&gt;0),MAX(0,BD53+BE53-MIN(Schulden!G21,BD53+BE53)),0)+IF(AND(Schulden!J22&lt;Schulden!J15,BH53&gt;0),MAX(0,BH53+BI53-MIN(Schulden!G22,BH53+BI53)),0))),MAX(0,AF53+AG53-MIN(Schulden!G15,AF53+AG53)))+SUMIFS(Sonderzahlungen!$D$8:$D$67,Sonderzahlungen!$G$8:$G$67,$B53,Sonderzahlungen!$E$8:$E$67,"Gezielte Schuld",Sonderzahlungen!$F$8:$F$67,Schulden!B15)))</f>
        <v/>
      </c>
      <c r="AI53" s="24">
        <f>MAX(0,AF53+AG53-AH53)</f>
        <v/>
      </c>
      <c r="AJ53" s="24">
        <f>AM52</f>
        <v/>
      </c>
      <c r="AK53" s="24">
        <f>IF(AJ53&lt;=0,0,AJ53*Schulden!F16/12)</f>
        <v/>
      </c>
      <c r="AL53" s="24">
        <f>IF(AJ53&lt;=0,0,MIN(AJ53+AK53,MIN(Schulden!G16,AJ53+AK53)+MIN(MAX(0,Strategie!$C$9+SUMIFS(Sonderzahlungen!$D$8:$D$67,Sonderzahlungen!$G$8:$G$67,$B53,Sonderzahlungen!$E$8:$E$67,"Nach Strategie")-(IF(AND(Schulden!J8&lt;Schulden!J16,D53&gt;0),MAX(0,D53+E53-MIN(Schulden!G8,D53+E53)),0)+IF(AND(Schulden!J9&lt;Schulden!J16,H53&gt;0),MAX(0,H53+I53-MIN(Schulden!G9,H53+I53)),0)+IF(AND(Schulden!J10&lt;Schulden!J16,L53&gt;0),MAX(0,L53+M53-MIN(Schulden!G10,L53+M53)),0)+IF(AND(Schulden!J11&lt;Schulden!J16,P53&gt;0),MAX(0,P53+Q53-MIN(Schulden!G11,P53+Q53)),0)+IF(AND(Schulden!J12&lt;Schulden!J16,T53&gt;0),MAX(0,T53+U53-MIN(Schulden!G12,T53+U53)),0)+IF(AND(Schulden!J13&lt;Schulden!J16,X53&gt;0),MAX(0,X53+Y53-MIN(Schulden!G13,X53+Y53)),0)+IF(AND(Schulden!J14&lt;Schulden!J16,AB53&gt;0),MAX(0,AB53+AC53-MIN(Schulden!G14,AB53+AC53)),0)+IF(AND(Schulden!J15&lt;Schulden!J16,AF53&gt;0),MAX(0,AF53+AG53-MIN(Schulden!G15,AF53+AG53)),0)+IF(AND(Schulden!J16&lt;Schulden!J16,AJ53&gt;0),MAX(0,AJ53+AK53-MIN(Schulden!G16,AJ53+AK53)),0)+IF(AND(Schulden!J17&lt;Schulden!J16,AN53&gt;0),MAX(0,AN53+AO53-MIN(Schulden!G17,AN53+AO53)),0)+IF(AND(Schulden!J18&lt;Schulden!J16,AR53&gt;0),MAX(0,AR53+AS53-MIN(Schulden!G18,AR53+AS53)),0)+IF(AND(Schulden!J19&lt;Schulden!J16,AV53&gt;0),MAX(0,AV53+AW53-MIN(Schulden!G19,AV53+AW53)),0)+IF(AND(Schulden!J20&lt;Schulden!J16,AZ53&gt;0),MAX(0,AZ53+BA53-MIN(Schulden!G20,AZ53+BA53)),0)+IF(AND(Schulden!J21&lt;Schulden!J16,BD53&gt;0),MAX(0,BD53+BE53-MIN(Schulden!G21,BD53+BE53)),0)+IF(AND(Schulden!J22&lt;Schulden!J16,BH53&gt;0),MAX(0,BH53+BI53-MIN(Schulden!G22,BH53+BI53)),0))),MAX(0,AJ53+AK53-MIN(Schulden!G16,AJ53+AK53)))+SUMIFS(Sonderzahlungen!$D$8:$D$67,Sonderzahlungen!$G$8:$G$67,$B53,Sonderzahlungen!$E$8:$E$67,"Gezielte Schuld",Sonderzahlungen!$F$8:$F$67,Schulden!B16)))</f>
        <v/>
      </c>
      <c r="AM53" s="24">
        <f>MAX(0,AJ53+AK53-AL53)</f>
        <v/>
      </c>
      <c r="AN53" s="24">
        <f>AQ52</f>
        <v/>
      </c>
      <c r="AO53" s="24">
        <f>IF(AN53&lt;=0,0,AN53*Schulden!F17/12)</f>
        <v/>
      </c>
      <c r="AP53" s="24">
        <f>IF(AN53&lt;=0,0,MIN(AN53+AO53,MIN(Schulden!G17,AN53+AO53)+MIN(MAX(0,Strategie!$C$9+SUMIFS(Sonderzahlungen!$D$8:$D$67,Sonderzahlungen!$G$8:$G$67,$B53,Sonderzahlungen!$E$8:$E$67,"Nach Strategie")-(IF(AND(Schulden!J8&lt;Schulden!J17,D53&gt;0),MAX(0,D53+E53-MIN(Schulden!G8,D53+E53)),0)+IF(AND(Schulden!J9&lt;Schulden!J17,H53&gt;0),MAX(0,H53+I53-MIN(Schulden!G9,H53+I53)),0)+IF(AND(Schulden!J10&lt;Schulden!J17,L53&gt;0),MAX(0,L53+M53-MIN(Schulden!G10,L53+M53)),0)+IF(AND(Schulden!J11&lt;Schulden!J17,P53&gt;0),MAX(0,P53+Q53-MIN(Schulden!G11,P53+Q53)),0)+IF(AND(Schulden!J12&lt;Schulden!J17,T53&gt;0),MAX(0,T53+U53-MIN(Schulden!G12,T53+U53)),0)+IF(AND(Schulden!J13&lt;Schulden!J17,X53&gt;0),MAX(0,X53+Y53-MIN(Schulden!G13,X53+Y53)),0)+IF(AND(Schulden!J14&lt;Schulden!J17,AB53&gt;0),MAX(0,AB53+AC53-MIN(Schulden!G14,AB53+AC53)),0)+IF(AND(Schulden!J15&lt;Schulden!J17,AF53&gt;0),MAX(0,AF53+AG53-MIN(Schulden!G15,AF53+AG53)),0)+IF(AND(Schulden!J16&lt;Schulden!J17,AJ53&gt;0),MAX(0,AJ53+AK53-MIN(Schulden!G16,AJ53+AK53)),0)+IF(AND(Schulden!J17&lt;Schulden!J17,AN53&gt;0),MAX(0,AN53+AO53-MIN(Schulden!G17,AN53+AO53)),0)+IF(AND(Schulden!J18&lt;Schulden!J17,AR53&gt;0),MAX(0,AR53+AS53-MIN(Schulden!G18,AR53+AS53)),0)+IF(AND(Schulden!J19&lt;Schulden!J17,AV53&gt;0),MAX(0,AV53+AW53-MIN(Schulden!G19,AV53+AW53)),0)+IF(AND(Schulden!J20&lt;Schulden!J17,AZ53&gt;0),MAX(0,AZ53+BA53-MIN(Schulden!G20,AZ53+BA53)),0)+IF(AND(Schulden!J21&lt;Schulden!J17,BD53&gt;0),MAX(0,BD53+BE53-MIN(Schulden!G21,BD53+BE53)),0)+IF(AND(Schulden!J22&lt;Schulden!J17,BH53&gt;0),MAX(0,BH53+BI53-MIN(Schulden!G22,BH53+BI53)),0))),MAX(0,AN53+AO53-MIN(Schulden!G17,AN53+AO53)))+SUMIFS(Sonderzahlungen!$D$8:$D$67,Sonderzahlungen!$G$8:$G$67,$B53,Sonderzahlungen!$E$8:$E$67,"Gezielte Schuld",Sonderzahlungen!$F$8:$F$67,Schulden!B17)))</f>
        <v/>
      </c>
      <c r="AQ53" s="24">
        <f>MAX(0,AN53+AO53-AP53)</f>
        <v/>
      </c>
      <c r="AR53" s="24">
        <f>AU52</f>
        <v/>
      </c>
      <c r="AS53" s="24">
        <f>IF(AR53&lt;=0,0,AR53*Schulden!F18/12)</f>
        <v/>
      </c>
      <c r="AT53" s="24">
        <f>IF(AR53&lt;=0,0,MIN(AR53+AS53,MIN(Schulden!G18,AR53+AS53)+MIN(MAX(0,Strategie!$C$9+SUMIFS(Sonderzahlungen!$D$8:$D$67,Sonderzahlungen!$G$8:$G$67,$B53,Sonderzahlungen!$E$8:$E$67,"Nach Strategie")-(IF(AND(Schulden!J8&lt;Schulden!J18,D53&gt;0),MAX(0,D53+E53-MIN(Schulden!G8,D53+E53)),0)+IF(AND(Schulden!J9&lt;Schulden!J18,H53&gt;0),MAX(0,H53+I53-MIN(Schulden!G9,H53+I53)),0)+IF(AND(Schulden!J10&lt;Schulden!J18,L53&gt;0),MAX(0,L53+M53-MIN(Schulden!G10,L53+M53)),0)+IF(AND(Schulden!J11&lt;Schulden!J18,P53&gt;0),MAX(0,P53+Q53-MIN(Schulden!G11,P53+Q53)),0)+IF(AND(Schulden!J12&lt;Schulden!J18,T53&gt;0),MAX(0,T53+U53-MIN(Schulden!G12,T53+U53)),0)+IF(AND(Schulden!J13&lt;Schulden!J18,X53&gt;0),MAX(0,X53+Y53-MIN(Schulden!G13,X53+Y53)),0)+IF(AND(Schulden!J14&lt;Schulden!J18,AB53&gt;0),MAX(0,AB53+AC53-MIN(Schulden!G14,AB53+AC53)),0)+IF(AND(Schulden!J15&lt;Schulden!J18,AF53&gt;0),MAX(0,AF53+AG53-MIN(Schulden!G15,AF53+AG53)),0)+IF(AND(Schulden!J16&lt;Schulden!J18,AJ53&gt;0),MAX(0,AJ53+AK53-MIN(Schulden!G16,AJ53+AK53)),0)+IF(AND(Schulden!J17&lt;Schulden!J18,AN53&gt;0),MAX(0,AN53+AO53-MIN(Schulden!G17,AN53+AO53)),0)+IF(AND(Schulden!J18&lt;Schulden!J18,AR53&gt;0),MAX(0,AR53+AS53-MIN(Schulden!G18,AR53+AS53)),0)+IF(AND(Schulden!J19&lt;Schulden!J18,AV53&gt;0),MAX(0,AV53+AW53-MIN(Schulden!G19,AV53+AW53)),0)+IF(AND(Schulden!J20&lt;Schulden!J18,AZ53&gt;0),MAX(0,AZ53+BA53-MIN(Schulden!G20,AZ53+BA53)),0)+IF(AND(Schulden!J21&lt;Schulden!J18,BD53&gt;0),MAX(0,BD53+BE53-MIN(Schulden!G21,BD53+BE53)),0)+IF(AND(Schulden!J22&lt;Schulden!J18,BH53&gt;0),MAX(0,BH53+BI53-MIN(Schulden!G22,BH53+BI53)),0))),MAX(0,AR53+AS53-MIN(Schulden!G18,AR53+AS53)))+SUMIFS(Sonderzahlungen!$D$8:$D$67,Sonderzahlungen!$G$8:$G$67,$B53,Sonderzahlungen!$E$8:$E$67,"Gezielte Schuld",Sonderzahlungen!$F$8:$F$67,Schulden!B18)))</f>
        <v/>
      </c>
      <c r="AU53" s="24">
        <f>MAX(0,AR53+AS53-AT53)</f>
        <v/>
      </c>
      <c r="AV53" s="24">
        <f>AY52</f>
        <v/>
      </c>
      <c r="AW53" s="24">
        <f>IF(AV53&lt;=0,0,AV53*Schulden!F19/12)</f>
        <v/>
      </c>
      <c r="AX53" s="24">
        <f>IF(AV53&lt;=0,0,MIN(AV53+AW53,MIN(Schulden!G19,AV53+AW53)+MIN(MAX(0,Strategie!$C$9+SUMIFS(Sonderzahlungen!$D$8:$D$67,Sonderzahlungen!$G$8:$G$67,$B53,Sonderzahlungen!$E$8:$E$67,"Nach Strategie")-(IF(AND(Schulden!J8&lt;Schulden!J19,D53&gt;0),MAX(0,D53+E53-MIN(Schulden!G8,D53+E53)),0)+IF(AND(Schulden!J9&lt;Schulden!J19,H53&gt;0),MAX(0,H53+I53-MIN(Schulden!G9,H53+I53)),0)+IF(AND(Schulden!J10&lt;Schulden!J19,L53&gt;0),MAX(0,L53+M53-MIN(Schulden!G10,L53+M53)),0)+IF(AND(Schulden!J11&lt;Schulden!J19,P53&gt;0),MAX(0,P53+Q53-MIN(Schulden!G11,P53+Q53)),0)+IF(AND(Schulden!J12&lt;Schulden!J19,T53&gt;0),MAX(0,T53+U53-MIN(Schulden!G12,T53+U53)),0)+IF(AND(Schulden!J13&lt;Schulden!J19,X53&gt;0),MAX(0,X53+Y53-MIN(Schulden!G13,X53+Y53)),0)+IF(AND(Schulden!J14&lt;Schulden!J19,AB53&gt;0),MAX(0,AB53+AC53-MIN(Schulden!G14,AB53+AC53)),0)+IF(AND(Schulden!J15&lt;Schulden!J19,AF53&gt;0),MAX(0,AF53+AG53-MIN(Schulden!G15,AF53+AG53)),0)+IF(AND(Schulden!J16&lt;Schulden!J19,AJ53&gt;0),MAX(0,AJ53+AK53-MIN(Schulden!G16,AJ53+AK53)),0)+IF(AND(Schulden!J17&lt;Schulden!J19,AN53&gt;0),MAX(0,AN53+AO53-MIN(Schulden!G17,AN53+AO53)),0)+IF(AND(Schulden!J18&lt;Schulden!J19,AR53&gt;0),MAX(0,AR53+AS53-MIN(Schulden!G18,AR53+AS53)),0)+IF(AND(Schulden!J19&lt;Schulden!J19,AV53&gt;0),MAX(0,AV53+AW53-MIN(Schulden!G19,AV53+AW53)),0)+IF(AND(Schulden!J20&lt;Schulden!J19,AZ53&gt;0),MAX(0,AZ53+BA53-MIN(Schulden!G20,AZ53+BA53)),0)+IF(AND(Schulden!J21&lt;Schulden!J19,BD53&gt;0),MAX(0,BD53+BE53-MIN(Schulden!G21,BD53+BE53)),0)+IF(AND(Schulden!J22&lt;Schulden!J19,BH53&gt;0),MAX(0,BH53+BI53-MIN(Schulden!G22,BH53+BI53)),0))),MAX(0,AV53+AW53-MIN(Schulden!G19,AV53+AW53)))+SUMIFS(Sonderzahlungen!$D$8:$D$67,Sonderzahlungen!$G$8:$G$67,$B53,Sonderzahlungen!$E$8:$E$67,"Gezielte Schuld",Sonderzahlungen!$F$8:$F$67,Schulden!B19)))</f>
        <v/>
      </c>
      <c r="AY53" s="24">
        <f>MAX(0,AV53+AW53-AX53)</f>
        <v/>
      </c>
      <c r="AZ53" s="24">
        <f>BC52</f>
        <v/>
      </c>
      <c r="BA53" s="24">
        <f>IF(AZ53&lt;=0,0,AZ53*Schulden!F20/12)</f>
        <v/>
      </c>
      <c r="BB53" s="24">
        <f>IF(AZ53&lt;=0,0,MIN(AZ53+BA53,MIN(Schulden!G20,AZ53+BA53)+MIN(MAX(0,Strategie!$C$9+SUMIFS(Sonderzahlungen!$D$8:$D$67,Sonderzahlungen!$G$8:$G$67,$B53,Sonderzahlungen!$E$8:$E$67,"Nach Strategie")-(IF(AND(Schulden!J8&lt;Schulden!J20,D53&gt;0),MAX(0,D53+E53-MIN(Schulden!G8,D53+E53)),0)+IF(AND(Schulden!J9&lt;Schulden!J20,H53&gt;0),MAX(0,H53+I53-MIN(Schulden!G9,H53+I53)),0)+IF(AND(Schulden!J10&lt;Schulden!J20,L53&gt;0),MAX(0,L53+M53-MIN(Schulden!G10,L53+M53)),0)+IF(AND(Schulden!J11&lt;Schulden!J20,P53&gt;0),MAX(0,P53+Q53-MIN(Schulden!G11,P53+Q53)),0)+IF(AND(Schulden!J12&lt;Schulden!J20,T53&gt;0),MAX(0,T53+U53-MIN(Schulden!G12,T53+U53)),0)+IF(AND(Schulden!J13&lt;Schulden!J20,X53&gt;0),MAX(0,X53+Y53-MIN(Schulden!G13,X53+Y53)),0)+IF(AND(Schulden!J14&lt;Schulden!J20,AB53&gt;0),MAX(0,AB53+AC53-MIN(Schulden!G14,AB53+AC53)),0)+IF(AND(Schulden!J15&lt;Schulden!J20,AF53&gt;0),MAX(0,AF53+AG53-MIN(Schulden!G15,AF53+AG53)),0)+IF(AND(Schulden!J16&lt;Schulden!J20,AJ53&gt;0),MAX(0,AJ53+AK53-MIN(Schulden!G16,AJ53+AK53)),0)+IF(AND(Schulden!J17&lt;Schulden!J20,AN53&gt;0),MAX(0,AN53+AO53-MIN(Schulden!G17,AN53+AO53)),0)+IF(AND(Schulden!J18&lt;Schulden!J20,AR53&gt;0),MAX(0,AR53+AS53-MIN(Schulden!G18,AR53+AS53)),0)+IF(AND(Schulden!J19&lt;Schulden!J20,AV53&gt;0),MAX(0,AV53+AW53-MIN(Schulden!G19,AV53+AW53)),0)+IF(AND(Schulden!J20&lt;Schulden!J20,AZ53&gt;0),MAX(0,AZ53+BA53-MIN(Schulden!G20,AZ53+BA53)),0)+IF(AND(Schulden!J21&lt;Schulden!J20,BD53&gt;0),MAX(0,BD53+BE53-MIN(Schulden!G21,BD53+BE53)),0)+IF(AND(Schulden!J22&lt;Schulden!J20,BH53&gt;0),MAX(0,BH53+BI53-MIN(Schulden!G22,BH53+BI53)),0))),MAX(0,AZ53+BA53-MIN(Schulden!G20,AZ53+BA53)))+SUMIFS(Sonderzahlungen!$D$8:$D$67,Sonderzahlungen!$G$8:$G$67,$B53,Sonderzahlungen!$E$8:$E$67,"Gezielte Schuld",Sonderzahlungen!$F$8:$F$67,Schulden!B20)))</f>
        <v/>
      </c>
      <c r="BC53" s="24">
        <f>MAX(0,AZ53+BA53-BB53)</f>
        <v/>
      </c>
      <c r="BD53" s="24">
        <f>BG52</f>
        <v/>
      </c>
      <c r="BE53" s="24">
        <f>IF(BD53&lt;=0,0,BD53*Schulden!F21/12)</f>
        <v/>
      </c>
      <c r="BF53" s="24">
        <f>IF(BD53&lt;=0,0,MIN(BD53+BE53,MIN(Schulden!G21,BD53+BE53)+MIN(MAX(0,Strategie!$C$9+SUMIFS(Sonderzahlungen!$D$8:$D$67,Sonderzahlungen!$G$8:$G$67,$B53,Sonderzahlungen!$E$8:$E$67,"Nach Strategie")-(IF(AND(Schulden!J8&lt;Schulden!J21,D53&gt;0),MAX(0,D53+E53-MIN(Schulden!G8,D53+E53)),0)+IF(AND(Schulden!J9&lt;Schulden!J21,H53&gt;0),MAX(0,H53+I53-MIN(Schulden!G9,H53+I53)),0)+IF(AND(Schulden!J10&lt;Schulden!J21,L53&gt;0),MAX(0,L53+M53-MIN(Schulden!G10,L53+M53)),0)+IF(AND(Schulden!J11&lt;Schulden!J21,P53&gt;0),MAX(0,P53+Q53-MIN(Schulden!G11,P53+Q53)),0)+IF(AND(Schulden!J12&lt;Schulden!J21,T53&gt;0),MAX(0,T53+U53-MIN(Schulden!G12,T53+U53)),0)+IF(AND(Schulden!J13&lt;Schulden!J21,X53&gt;0),MAX(0,X53+Y53-MIN(Schulden!G13,X53+Y53)),0)+IF(AND(Schulden!J14&lt;Schulden!J21,AB53&gt;0),MAX(0,AB53+AC53-MIN(Schulden!G14,AB53+AC53)),0)+IF(AND(Schulden!J15&lt;Schulden!J21,AF53&gt;0),MAX(0,AF53+AG53-MIN(Schulden!G15,AF53+AG53)),0)+IF(AND(Schulden!J16&lt;Schulden!J21,AJ53&gt;0),MAX(0,AJ53+AK53-MIN(Schulden!G16,AJ53+AK53)),0)+IF(AND(Schulden!J17&lt;Schulden!J21,AN53&gt;0),MAX(0,AN53+AO53-MIN(Schulden!G17,AN53+AO53)),0)+IF(AND(Schulden!J18&lt;Schulden!J21,AR53&gt;0),MAX(0,AR53+AS53-MIN(Schulden!G18,AR53+AS53)),0)+IF(AND(Schulden!J19&lt;Schulden!J21,AV53&gt;0),MAX(0,AV53+AW53-MIN(Schulden!G19,AV53+AW53)),0)+IF(AND(Schulden!J20&lt;Schulden!J21,AZ53&gt;0),MAX(0,AZ53+BA53-MIN(Schulden!G20,AZ53+BA53)),0)+IF(AND(Schulden!J21&lt;Schulden!J21,BD53&gt;0),MAX(0,BD53+BE53-MIN(Schulden!G21,BD53+BE53)),0)+IF(AND(Schulden!J22&lt;Schulden!J21,BH53&gt;0),MAX(0,BH53+BI53-MIN(Schulden!G22,BH53+BI53)),0))),MAX(0,BD53+BE53-MIN(Schulden!G21,BD53+BE53)))+SUMIFS(Sonderzahlungen!$D$8:$D$67,Sonderzahlungen!$G$8:$G$67,$B53,Sonderzahlungen!$E$8:$E$67,"Gezielte Schuld",Sonderzahlungen!$F$8:$F$67,Schulden!B21)))</f>
        <v/>
      </c>
      <c r="BG53" s="24">
        <f>MAX(0,BD53+BE53-BF53)</f>
        <v/>
      </c>
      <c r="BH53" s="24">
        <f>BK52</f>
        <v/>
      </c>
      <c r="BI53" s="24">
        <f>IF(BH53&lt;=0,0,BH53*Schulden!F22/12)</f>
        <v/>
      </c>
      <c r="BJ53" s="24">
        <f>IF(BH53&lt;=0,0,MIN(BH53+BI53,MIN(Schulden!G22,BH53+BI53)+MIN(MAX(0,Strategie!$C$9+SUMIFS(Sonderzahlungen!$D$8:$D$67,Sonderzahlungen!$G$8:$G$67,$B53,Sonderzahlungen!$E$8:$E$67,"Nach Strategie")-(IF(AND(Schulden!J8&lt;Schulden!J22,D53&gt;0),MAX(0,D53+E53-MIN(Schulden!G8,D53+E53)),0)+IF(AND(Schulden!J9&lt;Schulden!J22,H53&gt;0),MAX(0,H53+I53-MIN(Schulden!G9,H53+I53)),0)+IF(AND(Schulden!J10&lt;Schulden!J22,L53&gt;0),MAX(0,L53+M53-MIN(Schulden!G10,L53+M53)),0)+IF(AND(Schulden!J11&lt;Schulden!J22,P53&gt;0),MAX(0,P53+Q53-MIN(Schulden!G11,P53+Q53)),0)+IF(AND(Schulden!J12&lt;Schulden!J22,T53&gt;0),MAX(0,T53+U53-MIN(Schulden!G12,T53+U53)),0)+IF(AND(Schulden!J13&lt;Schulden!J22,X53&gt;0),MAX(0,X53+Y53-MIN(Schulden!G13,X53+Y53)),0)+IF(AND(Schulden!J14&lt;Schulden!J22,AB53&gt;0),MAX(0,AB53+AC53-MIN(Schulden!G14,AB53+AC53)),0)+IF(AND(Schulden!J15&lt;Schulden!J22,AF53&gt;0),MAX(0,AF53+AG53-MIN(Schulden!G15,AF53+AG53)),0)+IF(AND(Schulden!J16&lt;Schulden!J22,AJ53&gt;0),MAX(0,AJ53+AK53-MIN(Schulden!G16,AJ53+AK53)),0)+IF(AND(Schulden!J17&lt;Schulden!J22,AN53&gt;0),MAX(0,AN53+AO53-MIN(Schulden!G17,AN53+AO53)),0)+IF(AND(Schulden!J18&lt;Schulden!J22,AR53&gt;0),MAX(0,AR53+AS53-MIN(Schulden!G18,AR53+AS53)),0)+IF(AND(Schulden!J19&lt;Schulden!J22,AV53&gt;0),MAX(0,AV53+AW53-MIN(Schulden!G19,AV53+AW53)),0)+IF(AND(Schulden!J20&lt;Schulden!J22,AZ53&gt;0),MAX(0,AZ53+BA53-MIN(Schulden!G20,AZ53+BA53)),0)+IF(AND(Schulden!J21&lt;Schulden!J22,BD53&gt;0),MAX(0,BD53+BE53-MIN(Schulden!G21,BD53+BE53)),0)+IF(AND(Schulden!J22&lt;Schulden!J22,BH53&gt;0),MAX(0,BH53+BI53-MIN(Schulden!G22,BH53+BI53)),0))),MAX(0,BH53+BI53-MIN(Schulden!G22,BH53+BI53)))+SUMIFS(Sonderzahlungen!$D$8:$D$67,Sonderzahlungen!$G$8:$G$67,$B53,Sonderzahlungen!$E$8:$E$67,"Gezielte Schuld",Sonderzahlungen!$F$8:$F$67,Schulden!B22)))</f>
        <v/>
      </c>
      <c r="BK53" s="24">
        <f>MAX(0,BH53+BI53-BJ53)</f>
        <v/>
      </c>
    </row>
    <row r="54">
      <c r="B54" s="23">
        <f>EDATE(B53,1)</f>
        <v/>
      </c>
      <c r="C54" s="24">
        <f>SUMIFS(Sonderzahlungen!$D$8:$D$67,Sonderzahlungen!$G$8:$G$67,B54)</f>
        <v/>
      </c>
      <c r="D54" s="24">
        <f>G53</f>
        <v/>
      </c>
      <c r="E54" s="24">
        <f>IF(D54&lt;=0,0,D54*Schulden!F8/12)</f>
        <v/>
      </c>
      <c r="F54" s="24">
        <f>IF(D54&lt;=0,0,MIN(D54+E54,MIN(Schulden!G8,D54+E54)+MIN(MAX(0,Strategie!$C$9+SUMIFS(Sonderzahlungen!$D$8:$D$67,Sonderzahlungen!$G$8:$G$67,$B54,Sonderzahlungen!$E$8:$E$67,"Nach Strategie")-(IF(AND(Schulden!J8&lt;Schulden!J8,D54&gt;0),MAX(0,D54+E54-MIN(Schulden!G8,D54+E54)),0)+IF(AND(Schulden!J9&lt;Schulden!J8,H54&gt;0),MAX(0,H54+I54-MIN(Schulden!G9,H54+I54)),0)+IF(AND(Schulden!J10&lt;Schulden!J8,L54&gt;0),MAX(0,L54+M54-MIN(Schulden!G10,L54+M54)),0)+IF(AND(Schulden!J11&lt;Schulden!J8,P54&gt;0),MAX(0,P54+Q54-MIN(Schulden!G11,P54+Q54)),0)+IF(AND(Schulden!J12&lt;Schulden!J8,T54&gt;0),MAX(0,T54+U54-MIN(Schulden!G12,T54+U54)),0)+IF(AND(Schulden!J13&lt;Schulden!J8,X54&gt;0),MAX(0,X54+Y54-MIN(Schulden!G13,X54+Y54)),0)+IF(AND(Schulden!J14&lt;Schulden!J8,AB54&gt;0),MAX(0,AB54+AC54-MIN(Schulden!G14,AB54+AC54)),0)+IF(AND(Schulden!J15&lt;Schulden!J8,AF54&gt;0),MAX(0,AF54+AG54-MIN(Schulden!G15,AF54+AG54)),0)+IF(AND(Schulden!J16&lt;Schulden!J8,AJ54&gt;0),MAX(0,AJ54+AK54-MIN(Schulden!G16,AJ54+AK54)),0)+IF(AND(Schulden!J17&lt;Schulden!J8,AN54&gt;0),MAX(0,AN54+AO54-MIN(Schulden!G17,AN54+AO54)),0)+IF(AND(Schulden!J18&lt;Schulden!J8,AR54&gt;0),MAX(0,AR54+AS54-MIN(Schulden!G18,AR54+AS54)),0)+IF(AND(Schulden!J19&lt;Schulden!J8,AV54&gt;0),MAX(0,AV54+AW54-MIN(Schulden!G19,AV54+AW54)),0)+IF(AND(Schulden!J20&lt;Schulden!J8,AZ54&gt;0),MAX(0,AZ54+BA54-MIN(Schulden!G20,AZ54+BA54)),0)+IF(AND(Schulden!J21&lt;Schulden!J8,BD54&gt;0),MAX(0,BD54+BE54-MIN(Schulden!G21,BD54+BE54)),0)+IF(AND(Schulden!J22&lt;Schulden!J8,BH54&gt;0),MAX(0,BH54+BI54-MIN(Schulden!G22,BH54+BI54)),0))),MAX(0,D54+E54-MIN(Schulden!G8,D54+E54)))+SUMIFS(Sonderzahlungen!$D$8:$D$67,Sonderzahlungen!$G$8:$G$67,$B54,Sonderzahlungen!$E$8:$E$67,"Gezielte Schuld",Sonderzahlungen!$F$8:$F$67,Schulden!B8)))</f>
        <v/>
      </c>
      <c r="G54" s="24">
        <f>MAX(0,D54+E54-F54)</f>
        <v/>
      </c>
      <c r="H54" s="24">
        <f>K53</f>
        <v/>
      </c>
      <c r="I54" s="24">
        <f>IF(H54&lt;=0,0,H54*Schulden!F9/12)</f>
        <v/>
      </c>
      <c r="J54" s="24">
        <f>IF(H54&lt;=0,0,MIN(H54+I54,MIN(Schulden!G9,H54+I54)+MIN(MAX(0,Strategie!$C$9+SUMIFS(Sonderzahlungen!$D$8:$D$67,Sonderzahlungen!$G$8:$G$67,$B54,Sonderzahlungen!$E$8:$E$67,"Nach Strategie")-(IF(AND(Schulden!J8&lt;Schulden!J9,D54&gt;0),MAX(0,D54+E54-MIN(Schulden!G8,D54+E54)),0)+IF(AND(Schulden!J9&lt;Schulden!J9,H54&gt;0),MAX(0,H54+I54-MIN(Schulden!G9,H54+I54)),0)+IF(AND(Schulden!J10&lt;Schulden!J9,L54&gt;0),MAX(0,L54+M54-MIN(Schulden!G10,L54+M54)),0)+IF(AND(Schulden!J11&lt;Schulden!J9,P54&gt;0),MAX(0,P54+Q54-MIN(Schulden!G11,P54+Q54)),0)+IF(AND(Schulden!J12&lt;Schulden!J9,T54&gt;0),MAX(0,T54+U54-MIN(Schulden!G12,T54+U54)),0)+IF(AND(Schulden!J13&lt;Schulden!J9,X54&gt;0),MAX(0,X54+Y54-MIN(Schulden!G13,X54+Y54)),0)+IF(AND(Schulden!J14&lt;Schulden!J9,AB54&gt;0),MAX(0,AB54+AC54-MIN(Schulden!G14,AB54+AC54)),0)+IF(AND(Schulden!J15&lt;Schulden!J9,AF54&gt;0),MAX(0,AF54+AG54-MIN(Schulden!G15,AF54+AG54)),0)+IF(AND(Schulden!J16&lt;Schulden!J9,AJ54&gt;0),MAX(0,AJ54+AK54-MIN(Schulden!G16,AJ54+AK54)),0)+IF(AND(Schulden!J17&lt;Schulden!J9,AN54&gt;0),MAX(0,AN54+AO54-MIN(Schulden!G17,AN54+AO54)),0)+IF(AND(Schulden!J18&lt;Schulden!J9,AR54&gt;0),MAX(0,AR54+AS54-MIN(Schulden!G18,AR54+AS54)),0)+IF(AND(Schulden!J19&lt;Schulden!J9,AV54&gt;0),MAX(0,AV54+AW54-MIN(Schulden!G19,AV54+AW54)),0)+IF(AND(Schulden!J20&lt;Schulden!J9,AZ54&gt;0),MAX(0,AZ54+BA54-MIN(Schulden!G20,AZ54+BA54)),0)+IF(AND(Schulden!J21&lt;Schulden!J9,BD54&gt;0),MAX(0,BD54+BE54-MIN(Schulden!G21,BD54+BE54)),0)+IF(AND(Schulden!J22&lt;Schulden!J9,BH54&gt;0),MAX(0,BH54+BI54-MIN(Schulden!G22,BH54+BI54)),0))),MAX(0,H54+I54-MIN(Schulden!G9,H54+I54)))+SUMIFS(Sonderzahlungen!$D$8:$D$67,Sonderzahlungen!$G$8:$G$67,$B54,Sonderzahlungen!$E$8:$E$67,"Gezielte Schuld",Sonderzahlungen!$F$8:$F$67,Schulden!B9)))</f>
        <v/>
      </c>
      <c r="K54" s="24">
        <f>MAX(0,H54+I54-J54)</f>
        <v/>
      </c>
      <c r="L54" s="24">
        <f>O53</f>
        <v/>
      </c>
      <c r="M54" s="24">
        <f>IF(L54&lt;=0,0,L54*Schulden!F10/12)</f>
        <v/>
      </c>
      <c r="N54" s="24">
        <f>IF(L54&lt;=0,0,MIN(L54+M54,MIN(Schulden!G10,L54+M54)+MIN(MAX(0,Strategie!$C$9+SUMIFS(Sonderzahlungen!$D$8:$D$67,Sonderzahlungen!$G$8:$G$67,$B54,Sonderzahlungen!$E$8:$E$67,"Nach Strategie")-(IF(AND(Schulden!J8&lt;Schulden!J10,D54&gt;0),MAX(0,D54+E54-MIN(Schulden!G8,D54+E54)),0)+IF(AND(Schulden!J9&lt;Schulden!J10,H54&gt;0),MAX(0,H54+I54-MIN(Schulden!G9,H54+I54)),0)+IF(AND(Schulden!J10&lt;Schulden!J10,L54&gt;0),MAX(0,L54+M54-MIN(Schulden!G10,L54+M54)),0)+IF(AND(Schulden!J11&lt;Schulden!J10,P54&gt;0),MAX(0,P54+Q54-MIN(Schulden!G11,P54+Q54)),0)+IF(AND(Schulden!J12&lt;Schulden!J10,T54&gt;0),MAX(0,T54+U54-MIN(Schulden!G12,T54+U54)),0)+IF(AND(Schulden!J13&lt;Schulden!J10,X54&gt;0),MAX(0,X54+Y54-MIN(Schulden!G13,X54+Y54)),0)+IF(AND(Schulden!J14&lt;Schulden!J10,AB54&gt;0),MAX(0,AB54+AC54-MIN(Schulden!G14,AB54+AC54)),0)+IF(AND(Schulden!J15&lt;Schulden!J10,AF54&gt;0),MAX(0,AF54+AG54-MIN(Schulden!G15,AF54+AG54)),0)+IF(AND(Schulden!J16&lt;Schulden!J10,AJ54&gt;0),MAX(0,AJ54+AK54-MIN(Schulden!G16,AJ54+AK54)),0)+IF(AND(Schulden!J17&lt;Schulden!J10,AN54&gt;0),MAX(0,AN54+AO54-MIN(Schulden!G17,AN54+AO54)),0)+IF(AND(Schulden!J18&lt;Schulden!J10,AR54&gt;0),MAX(0,AR54+AS54-MIN(Schulden!G18,AR54+AS54)),0)+IF(AND(Schulden!J19&lt;Schulden!J10,AV54&gt;0),MAX(0,AV54+AW54-MIN(Schulden!G19,AV54+AW54)),0)+IF(AND(Schulden!J20&lt;Schulden!J10,AZ54&gt;0),MAX(0,AZ54+BA54-MIN(Schulden!G20,AZ54+BA54)),0)+IF(AND(Schulden!J21&lt;Schulden!J10,BD54&gt;0),MAX(0,BD54+BE54-MIN(Schulden!G21,BD54+BE54)),0)+IF(AND(Schulden!J22&lt;Schulden!J10,BH54&gt;0),MAX(0,BH54+BI54-MIN(Schulden!G22,BH54+BI54)),0))),MAX(0,L54+M54-MIN(Schulden!G10,L54+M54)))+SUMIFS(Sonderzahlungen!$D$8:$D$67,Sonderzahlungen!$G$8:$G$67,$B54,Sonderzahlungen!$E$8:$E$67,"Gezielte Schuld",Sonderzahlungen!$F$8:$F$67,Schulden!B10)))</f>
        <v/>
      </c>
      <c r="O54" s="24">
        <f>MAX(0,L54+M54-N54)</f>
        <v/>
      </c>
      <c r="P54" s="24">
        <f>S53</f>
        <v/>
      </c>
      <c r="Q54" s="24">
        <f>IF(P54&lt;=0,0,P54*Schulden!F11/12)</f>
        <v/>
      </c>
      <c r="R54" s="24">
        <f>IF(P54&lt;=0,0,MIN(P54+Q54,MIN(Schulden!G11,P54+Q54)+MIN(MAX(0,Strategie!$C$9+SUMIFS(Sonderzahlungen!$D$8:$D$67,Sonderzahlungen!$G$8:$G$67,$B54,Sonderzahlungen!$E$8:$E$67,"Nach Strategie")-(IF(AND(Schulden!J8&lt;Schulden!J11,D54&gt;0),MAX(0,D54+E54-MIN(Schulden!G8,D54+E54)),0)+IF(AND(Schulden!J9&lt;Schulden!J11,H54&gt;0),MAX(0,H54+I54-MIN(Schulden!G9,H54+I54)),0)+IF(AND(Schulden!J10&lt;Schulden!J11,L54&gt;0),MAX(0,L54+M54-MIN(Schulden!G10,L54+M54)),0)+IF(AND(Schulden!J11&lt;Schulden!J11,P54&gt;0),MAX(0,P54+Q54-MIN(Schulden!G11,P54+Q54)),0)+IF(AND(Schulden!J12&lt;Schulden!J11,T54&gt;0),MAX(0,T54+U54-MIN(Schulden!G12,T54+U54)),0)+IF(AND(Schulden!J13&lt;Schulden!J11,X54&gt;0),MAX(0,X54+Y54-MIN(Schulden!G13,X54+Y54)),0)+IF(AND(Schulden!J14&lt;Schulden!J11,AB54&gt;0),MAX(0,AB54+AC54-MIN(Schulden!G14,AB54+AC54)),0)+IF(AND(Schulden!J15&lt;Schulden!J11,AF54&gt;0),MAX(0,AF54+AG54-MIN(Schulden!G15,AF54+AG54)),0)+IF(AND(Schulden!J16&lt;Schulden!J11,AJ54&gt;0),MAX(0,AJ54+AK54-MIN(Schulden!G16,AJ54+AK54)),0)+IF(AND(Schulden!J17&lt;Schulden!J11,AN54&gt;0),MAX(0,AN54+AO54-MIN(Schulden!G17,AN54+AO54)),0)+IF(AND(Schulden!J18&lt;Schulden!J11,AR54&gt;0),MAX(0,AR54+AS54-MIN(Schulden!G18,AR54+AS54)),0)+IF(AND(Schulden!J19&lt;Schulden!J11,AV54&gt;0),MAX(0,AV54+AW54-MIN(Schulden!G19,AV54+AW54)),0)+IF(AND(Schulden!J20&lt;Schulden!J11,AZ54&gt;0),MAX(0,AZ54+BA54-MIN(Schulden!G20,AZ54+BA54)),0)+IF(AND(Schulden!J21&lt;Schulden!J11,BD54&gt;0),MAX(0,BD54+BE54-MIN(Schulden!G21,BD54+BE54)),0)+IF(AND(Schulden!J22&lt;Schulden!J11,BH54&gt;0),MAX(0,BH54+BI54-MIN(Schulden!G22,BH54+BI54)),0))),MAX(0,P54+Q54-MIN(Schulden!G11,P54+Q54)))+SUMIFS(Sonderzahlungen!$D$8:$D$67,Sonderzahlungen!$G$8:$G$67,$B54,Sonderzahlungen!$E$8:$E$67,"Gezielte Schuld",Sonderzahlungen!$F$8:$F$67,Schulden!B11)))</f>
        <v/>
      </c>
      <c r="S54" s="24">
        <f>MAX(0,P54+Q54-R54)</f>
        <v/>
      </c>
      <c r="T54" s="24">
        <f>W53</f>
        <v/>
      </c>
      <c r="U54" s="24">
        <f>IF(T54&lt;=0,0,T54*Schulden!F12/12)</f>
        <v/>
      </c>
      <c r="V54" s="24">
        <f>IF(T54&lt;=0,0,MIN(T54+U54,MIN(Schulden!G12,T54+U54)+MIN(MAX(0,Strategie!$C$9+SUMIFS(Sonderzahlungen!$D$8:$D$67,Sonderzahlungen!$G$8:$G$67,$B54,Sonderzahlungen!$E$8:$E$67,"Nach Strategie")-(IF(AND(Schulden!J8&lt;Schulden!J12,D54&gt;0),MAX(0,D54+E54-MIN(Schulden!G8,D54+E54)),0)+IF(AND(Schulden!J9&lt;Schulden!J12,H54&gt;0),MAX(0,H54+I54-MIN(Schulden!G9,H54+I54)),0)+IF(AND(Schulden!J10&lt;Schulden!J12,L54&gt;0),MAX(0,L54+M54-MIN(Schulden!G10,L54+M54)),0)+IF(AND(Schulden!J11&lt;Schulden!J12,P54&gt;0),MAX(0,P54+Q54-MIN(Schulden!G11,P54+Q54)),0)+IF(AND(Schulden!J12&lt;Schulden!J12,T54&gt;0),MAX(0,T54+U54-MIN(Schulden!G12,T54+U54)),0)+IF(AND(Schulden!J13&lt;Schulden!J12,X54&gt;0),MAX(0,X54+Y54-MIN(Schulden!G13,X54+Y54)),0)+IF(AND(Schulden!J14&lt;Schulden!J12,AB54&gt;0),MAX(0,AB54+AC54-MIN(Schulden!G14,AB54+AC54)),0)+IF(AND(Schulden!J15&lt;Schulden!J12,AF54&gt;0),MAX(0,AF54+AG54-MIN(Schulden!G15,AF54+AG54)),0)+IF(AND(Schulden!J16&lt;Schulden!J12,AJ54&gt;0),MAX(0,AJ54+AK54-MIN(Schulden!G16,AJ54+AK54)),0)+IF(AND(Schulden!J17&lt;Schulden!J12,AN54&gt;0),MAX(0,AN54+AO54-MIN(Schulden!G17,AN54+AO54)),0)+IF(AND(Schulden!J18&lt;Schulden!J12,AR54&gt;0),MAX(0,AR54+AS54-MIN(Schulden!G18,AR54+AS54)),0)+IF(AND(Schulden!J19&lt;Schulden!J12,AV54&gt;0),MAX(0,AV54+AW54-MIN(Schulden!G19,AV54+AW54)),0)+IF(AND(Schulden!J20&lt;Schulden!J12,AZ54&gt;0),MAX(0,AZ54+BA54-MIN(Schulden!G20,AZ54+BA54)),0)+IF(AND(Schulden!J21&lt;Schulden!J12,BD54&gt;0),MAX(0,BD54+BE54-MIN(Schulden!G21,BD54+BE54)),0)+IF(AND(Schulden!J22&lt;Schulden!J12,BH54&gt;0),MAX(0,BH54+BI54-MIN(Schulden!G22,BH54+BI54)),0))),MAX(0,T54+U54-MIN(Schulden!G12,T54+U54)))+SUMIFS(Sonderzahlungen!$D$8:$D$67,Sonderzahlungen!$G$8:$G$67,$B54,Sonderzahlungen!$E$8:$E$67,"Gezielte Schuld",Sonderzahlungen!$F$8:$F$67,Schulden!B12)))</f>
        <v/>
      </c>
      <c r="W54" s="24">
        <f>MAX(0,T54+U54-V54)</f>
        <v/>
      </c>
      <c r="X54" s="24">
        <f>AA53</f>
        <v/>
      </c>
      <c r="Y54" s="24">
        <f>IF(X54&lt;=0,0,X54*Schulden!F13/12)</f>
        <v/>
      </c>
      <c r="Z54" s="24">
        <f>IF(X54&lt;=0,0,MIN(X54+Y54,MIN(Schulden!G13,X54+Y54)+MIN(MAX(0,Strategie!$C$9+SUMIFS(Sonderzahlungen!$D$8:$D$67,Sonderzahlungen!$G$8:$G$67,$B54,Sonderzahlungen!$E$8:$E$67,"Nach Strategie")-(IF(AND(Schulden!J8&lt;Schulden!J13,D54&gt;0),MAX(0,D54+E54-MIN(Schulden!G8,D54+E54)),0)+IF(AND(Schulden!J9&lt;Schulden!J13,H54&gt;0),MAX(0,H54+I54-MIN(Schulden!G9,H54+I54)),0)+IF(AND(Schulden!J10&lt;Schulden!J13,L54&gt;0),MAX(0,L54+M54-MIN(Schulden!G10,L54+M54)),0)+IF(AND(Schulden!J11&lt;Schulden!J13,P54&gt;0),MAX(0,P54+Q54-MIN(Schulden!G11,P54+Q54)),0)+IF(AND(Schulden!J12&lt;Schulden!J13,T54&gt;0),MAX(0,T54+U54-MIN(Schulden!G12,T54+U54)),0)+IF(AND(Schulden!J13&lt;Schulden!J13,X54&gt;0),MAX(0,X54+Y54-MIN(Schulden!G13,X54+Y54)),0)+IF(AND(Schulden!J14&lt;Schulden!J13,AB54&gt;0),MAX(0,AB54+AC54-MIN(Schulden!G14,AB54+AC54)),0)+IF(AND(Schulden!J15&lt;Schulden!J13,AF54&gt;0),MAX(0,AF54+AG54-MIN(Schulden!G15,AF54+AG54)),0)+IF(AND(Schulden!J16&lt;Schulden!J13,AJ54&gt;0),MAX(0,AJ54+AK54-MIN(Schulden!G16,AJ54+AK54)),0)+IF(AND(Schulden!J17&lt;Schulden!J13,AN54&gt;0),MAX(0,AN54+AO54-MIN(Schulden!G17,AN54+AO54)),0)+IF(AND(Schulden!J18&lt;Schulden!J13,AR54&gt;0),MAX(0,AR54+AS54-MIN(Schulden!G18,AR54+AS54)),0)+IF(AND(Schulden!J19&lt;Schulden!J13,AV54&gt;0),MAX(0,AV54+AW54-MIN(Schulden!G19,AV54+AW54)),0)+IF(AND(Schulden!J20&lt;Schulden!J13,AZ54&gt;0),MAX(0,AZ54+BA54-MIN(Schulden!G20,AZ54+BA54)),0)+IF(AND(Schulden!J21&lt;Schulden!J13,BD54&gt;0),MAX(0,BD54+BE54-MIN(Schulden!G21,BD54+BE54)),0)+IF(AND(Schulden!J22&lt;Schulden!J13,BH54&gt;0),MAX(0,BH54+BI54-MIN(Schulden!G22,BH54+BI54)),0))),MAX(0,X54+Y54-MIN(Schulden!G13,X54+Y54)))+SUMIFS(Sonderzahlungen!$D$8:$D$67,Sonderzahlungen!$G$8:$G$67,$B54,Sonderzahlungen!$E$8:$E$67,"Gezielte Schuld",Sonderzahlungen!$F$8:$F$67,Schulden!B13)))</f>
        <v/>
      </c>
      <c r="AA54" s="24">
        <f>MAX(0,X54+Y54-Z54)</f>
        <v/>
      </c>
      <c r="AB54" s="24">
        <f>AE53</f>
        <v/>
      </c>
      <c r="AC54" s="24">
        <f>IF(AB54&lt;=0,0,AB54*Schulden!F14/12)</f>
        <v/>
      </c>
      <c r="AD54" s="24">
        <f>IF(AB54&lt;=0,0,MIN(AB54+AC54,MIN(Schulden!G14,AB54+AC54)+MIN(MAX(0,Strategie!$C$9+SUMIFS(Sonderzahlungen!$D$8:$D$67,Sonderzahlungen!$G$8:$G$67,$B54,Sonderzahlungen!$E$8:$E$67,"Nach Strategie")-(IF(AND(Schulden!J8&lt;Schulden!J14,D54&gt;0),MAX(0,D54+E54-MIN(Schulden!G8,D54+E54)),0)+IF(AND(Schulden!J9&lt;Schulden!J14,H54&gt;0),MAX(0,H54+I54-MIN(Schulden!G9,H54+I54)),0)+IF(AND(Schulden!J10&lt;Schulden!J14,L54&gt;0),MAX(0,L54+M54-MIN(Schulden!G10,L54+M54)),0)+IF(AND(Schulden!J11&lt;Schulden!J14,P54&gt;0),MAX(0,P54+Q54-MIN(Schulden!G11,P54+Q54)),0)+IF(AND(Schulden!J12&lt;Schulden!J14,T54&gt;0),MAX(0,T54+U54-MIN(Schulden!G12,T54+U54)),0)+IF(AND(Schulden!J13&lt;Schulden!J14,X54&gt;0),MAX(0,X54+Y54-MIN(Schulden!G13,X54+Y54)),0)+IF(AND(Schulden!J14&lt;Schulden!J14,AB54&gt;0),MAX(0,AB54+AC54-MIN(Schulden!G14,AB54+AC54)),0)+IF(AND(Schulden!J15&lt;Schulden!J14,AF54&gt;0),MAX(0,AF54+AG54-MIN(Schulden!G15,AF54+AG54)),0)+IF(AND(Schulden!J16&lt;Schulden!J14,AJ54&gt;0),MAX(0,AJ54+AK54-MIN(Schulden!G16,AJ54+AK54)),0)+IF(AND(Schulden!J17&lt;Schulden!J14,AN54&gt;0),MAX(0,AN54+AO54-MIN(Schulden!G17,AN54+AO54)),0)+IF(AND(Schulden!J18&lt;Schulden!J14,AR54&gt;0),MAX(0,AR54+AS54-MIN(Schulden!G18,AR54+AS54)),0)+IF(AND(Schulden!J19&lt;Schulden!J14,AV54&gt;0),MAX(0,AV54+AW54-MIN(Schulden!G19,AV54+AW54)),0)+IF(AND(Schulden!J20&lt;Schulden!J14,AZ54&gt;0),MAX(0,AZ54+BA54-MIN(Schulden!G20,AZ54+BA54)),0)+IF(AND(Schulden!J21&lt;Schulden!J14,BD54&gt;0),MAX(0,BD54+BE54-MIN(Schulden!G21,BD54+BE54)),0)+IF(AND(Schulden!J22&lt;Schulden!J14,BH54&gt;0),MAX(0,BH54+BI54-MIN(Schulden!G22,BH54+BI54)),0))),MAX(0,AB54+AC54-MIN(Schulden!G14,AB54+AC54)))+SUMIFS(Sonderzahlungen!$D$8:$D$67,Sonderzahlungen!$G$8:$G$67,$B54,Sonderzahlungen!$E$8:$E$67,"Gezielte Schuld",Sonderzahlungen!$F$8:$F$67,Schulden!B14)))</f>
        <v/>
      </c>
      <c r="AE54" s="24">
        <f>MAX(0,AB54+AC54-AD54)</f>
        <v/>
      </c>
      <c r="AF54" s="24">
        <f>AI53</f>
        <v/>
      </c>
      <c r="AG54" s="24">
        <f>IF(AF54&lt;=0,0,AF54*Schulden!F15/12)</f>
        <v/>
      </c>
      <c r="AH54" s="24">
        <f>IF(AF54&lt;=0,0,MIN(AF54+AG54,MIN(Schulden!G15,AF54+AG54)+MIN(MAX(0,Strategie!$C$9+SUMIFS(Sonderzahlungen!$D$8:$D$67,Sonderzahlungen!$G$8:$G$67,$B54,Sonderzahlungen!$E$8:$E$67,"Nach Strategie")-(IF(AND(Schulden!J8&lt;Schulden!J15,D54&gt;0),MAX(0,D54+E54-MIN(Schulden!G8,D54+E54)),0)+IF(AND(Schulden!J9&lt;Schulden!J15,H54&gt;0),MAX(0,H54+I54-MIN(Schulden!G9,H54+I54)),0)+IF(AND(Schulden!J10&lt;Schulden!J15,L54&gt;0),MAX(0,L54+M54-MIN(Schulden!G10,L54+M54)),0)+IF(AND(Schulden!J11&lt;Schulden!J15,P54&gt;0),MAX(0,P54+Q54-MIN(Schulden!G11,P54+Q54)),0)+IF(AND(Schulden!J12&lt;Schulden!J15,T54&gt;0),MAX(0,T54+U54-MIN(Schulden!G12,T54+U54)),0)+IF(AND(Schulden!J13&lt;Schulden!J15,X54&gt;0),MAX(0,X54+Y54-MIN(Schulden!G13,X54+Y54)),0)+IF(AND(Schulden!J14&lt;Schulden!J15,AB54&gt;0),MAX(0,AB54+AC54-MIN(Schulden!G14,AB54+AC54)),0)+IF(AND(Schulden!J15&lt;Schulden!J15,AF54&gt;0),MAX(0,AF54+AG54-MIN(Schulden!G15,AF54+AG54)),0)+IF(AND(Schulden!J16&lt;Schulden!J15,AJ54&gt;0),MAX(0,AJ54+AK54-MIN(Schulden!G16,AJ54+AK54)),0)+IF(AND(Schulden!J17&lt;Schulden!J15,AN54&gt;0),MAX(0,AN54+AO54-MIN(Schulden!G17,AN54+AO54)),0)+IF(AND(Schulden!J18&lt;Schulden!J15,AR54&gt;0),MAX(0,AR54+AS54-MIN(Schulden!G18,AR54+AS54)),0)+IF(AND(Schulden!J19&lt;Schulden!J15,AV54&gt;0),MAX(0,AV54+AW54-MIN(Schulden!G19,AV54+AW54)),0)+IF(AND(Schulden!J20&lt;Schulden!J15,AZ54&gt;0),MAX(0,AZ54+BA54-MIN(Schulden!G20,AZ54+BA54)),0)+IF(AND(Schulden!J21&lt;Schulden!J15,BD54&gt;0),MAX(0,BD54+BE54-MIN(Schulden!G21,BD54+BE54)),0)+IF(AND(Schulden!J22&lt;Schulden!J15,BH54&gt;0),MAX(0,BH54+BI54-MIN(Schulden!G22,BH54+BI54)),0))),MAX(0,AF54+AG54-MIN(Schulden!G15,AF54+AG54)))+SUMIFS(Sonderzahlungen!$D$8:$D$67,Sonderzahlungen!$G$8:$G$67,$B54,Sonderzahlungen!$E$8:$E$67,"Gezielte Schuld",Sonderzahlungen!$F$8:$F$67,Schulden!B15)))</f>
        <v/>
      </c>
      <c r="AI54" s="24">
        <f>MAX(0,AF54+AG54-AH54)</f>
        <v/>
      </c>
      <c r="AJ54" s="24">
        <f>AM53</f>
        <v/>
      </c>
      <c r="AK54" s="24">
        <f>IF(AJ54&lt;=0,0,AJ54*Schulden!F16/12)</f>
        <v/>
      </c>
      <c r="AL54" s="24">
        <f>IF(AJ54&lt;=0,0,MIN(AJ54+AK54,MIN(Schulden!G16,AJ54+AK54)+MIN(MAX(0,Strategie!$C$9+SUMIFS(Sonderzahlungen!$D$8:$D$67,Sonderzahlungen!$G$8:$G$67,$B54,Sonderzahlungen!$E$8:$E$67,"Nach Strategie")-(IF(AND(Schulden!J8&lt;Schulden!J16,D54&gt;0),MAX(0,D54+E54-MIN(Schulden!G8,D54+E54)),0)+IF(AND(Schulden!J9&lt;Schulden!J16,H54&gt;0),MAX(0,H54+I54-MIN(Schulden!G9,H54+I54)),0)+IF(AND(Schulden!J10&lt;Schulden!J16,L54&gt;0),MAX(0,L54+M54-MIN(Schulden!G10,L54+M54)),0)+IF(AND(Schulden!J11&lt;Schulden!J16,P54&gt;0),MAX(0,P54+Q54-MIN(Schulden!G11,P54+Q54)),0)+IF(AND(Schulden!J12&lt;Schulden!J16,T54&gt;0),MAX(0,T54+U54-MIN(Schulden!G12,T54+U54)),0)+IF(AND(Schulden!J13&lt;Schulden!J16,X54&gt;0),MAX(0,X54+Y54-MIN(Schulden!G13,X54+Y54)),0)+IF(AND(Schulden!J14&lt;Schulden!J16,AB54&gt;0),MAX(0,AB54+AC54-MIN(Schulden!G14,AB54+AC54)),0)+IF(AND(Schulden!J15&lt;Schulden!J16,AF54&gt;0),MAX(0,AF54+AG54-MIN(Schulden!G15,AF54+AG54)),0)+IF(AND(Schulden!J16&lt;Schulden!J16,AJ54&gt;0),MAX(0,AJ54+AK54-MIN(Schulden!G16,AJ54+AK54)),0)+IF(AND(Schulden!J17&lt;Schulden!J16,AN54&gt;0),MAX(0,AN54+AO54-MIN(Schulden!G17,AN54+AO54)),0)+IF(AND(Schulden!J18&lt;Schulden!J16,AR54&gt;0),MAX(0,AR54+AS54-MIN(Schulden!G18,AR54+AS54)),0)+IF(AND(Schulden!J19&lt;Schulden!J16,AV54&gt;0),MAX(0,AV54+AW54-MIN(Schulden!G19,AV54+AW54)),0)+IF(AND(Schulden!J20&lt;Schulden!J16,AZ54&gt;0),MAX(0,AZ54+BA54-MIN(Schulden!G20,AZ54+BA54)),0)+IF(AND(Schulden!J21&lt;Schulden!J16,BD54&gt;0),MAX(0,BD54+BE54-MIN(Schulden!G21,BD54+BE54)),0)+IF(AND(Schulden!J22&lt;Schulden!J16,BH54&gt;0),MAX(0,BH54+BI54-MIN(Schulden!G22,BH54+BI54)),0))),MAX(0,AJ54+AK54-MIN(Schulden!G16,AJ54+AK54)))+SUMIFS(Sonderzahlungen!$D$8:$D$67,Sonderzahlungen!$G$8:$G$67,$B54,Sonderzahlungen!$E$8:$E$67,"Gezielte Schuld",Sonderzahlungen!$F$8:$F$67,Schulden!B16)))</f>
        <v/>
      </c>
      <c r="AM54" s="24">
        <f>MAX(0,AJ54+AK54-AL54)</f>
        <v/>
      </c>
      <c r="AN54" s="24">
        <f>AQ53</f>
        <v/>
      </c>
      <c r="AO54" s="24">
        <f>IF(AN54&lt;=0,0,AN54*Schulden!F17/12)</f>
        <v/>
      </c>
      <c r="AP54" s="24">
        <f>IF(AN54&lt;=0,0,MIN(AN54+AO54,MIN(Schulden!G17,AN54+AO54)+MIN(MAX(0,Strategie!$C$9+SUMIFS(Sonderzahlungen!$D$8:$D$67,Sonderzahlungen!$G$8:$G$67,$B54,Sonderzahlungen!$E$8:$E$67,"Nach Strategie")-(IF(AND(Schulden!J8&lt;Schulden!J17,D54&gt;0),MAX(0,D54+E54-MIN(Schulden!G8,D54+E54)),0)+IF(AND(Schulden!J9&lt;Schulden!J17,H54&gt;0),MAX(0,H54+I54-MIN(Schulden!G9,H54+I54)),0)+IF(AND(Schulden!J10&lt;Schulden!J17,L54&gt;0),MAX(0,L54+M54-MIN(Schulden!G10,L54+M54)),0)+IF(AND(Schulden!J11&lt;Schulden!J17,P54&gt;0),MAX(0,P54+Q54-MIN(Schulden!G11,P54+Q54)),0)+IF(AND(Schulden!J12&lt;Schulden!J17,T54&gt;0),MAX(0,T54+U54-MIN(Schulden!G12,T54+U54)),0)+IF(AND(Schulden!J13&lt;Schulden!J17,X54&gt;0),MAX(0,X54+Y54-MIN(Schulden!G13,X54+Y54)),0)+IF(AND(Schulden!J14&lt;Schulden!J17,AB54&gt;0),MAX(0,AB54+AC54-MIN(Schulden!G14,AB54+AC54)),0)+IF(AND(Schulden!J15&lt;Schulden!J17,AF54&gt;0),MAX(0,AF54+AG54-MIN(Schulden!G15,AF54+AG54)),0)+IF(AND(Schulden!J16&lt;Schulden!J17,AJ54&gt;0),MAX(0,AJ54+AK54-MIN(Schulden!G16,AJ54+AK54)),0)+IF(AND(Schulden!J17&lt;Schulden!J17,AN54&gt;0),MAX(0,AN54+AO54-MIN(Schulden!G17,AN54+AO54)),0)+IF(AND(Schulden!J18&lt;Schulden!J17,AR54&gt;0),MAX(0,AR54+AS54-MIN(Schulden!G18,AR54+AS54)),0)+IF(AND(Schulden!J19&lt;Schulden!J17,AV54&gt;0),MAX(0,AV54+AW54-MIN(Schulden!G19,AV54+AW54)),0)+IF(AND(Schulden!J20&lt;Schulden!J17,AZ54&gt;0),MAX(0,AZ54+BA54-MIN(Schulden!G20,AZ54+BA54)),0)+IF(AND(Schulden!J21&lt;Schulden!J17,BD54&gt;0),MAX(0,BD54+BE54-MIN(Schulden!G21,BD54+BE54)),0)+IF(AND(Schulden!J22&lt;Schulden!J17,BH54&gt;0),MAX(0,BH54+BI54-MIN(Schulden!G22,BH54+BI54)),0))),MAX(0,AN54+AO54-MIN(Schulden!G17,AN54+AO54)))+SUMIFS(Sonderzahlungen!$D$8:$D$67,Sonderzahlungen!$G$8:$G$67,$B54,Sonderzahlungen!$E$8:$E$67,"Gezielte Schuld",Sonderzahlungen!$F$8:$F$67,Schulden!B17)))</f>
        <v/>
      </c>
      <c r="AQ54" s="24">
        <f>MAX(0,AN54+AO54-AP54)</f>
        <v/>
      </c>
      <c r="AR54" s="24">
        <f>AU53</f>
        <v/>
      </c>
      <c r="AS54" s="24">
        <f>IF(AR54&lt;=0,0,AR54*Schulden!F18/12)</f>
        <v/>
      </c>
      <c r="AT54" s="24">
        <f>IF(AR54&lt;=0,0,MIN(AR54+AS54,MIN(Schulden!G18,AR54+AS54)+MIN(MAX(0,Strategie!$C$9+SUMIFS(Sonderzahlungen!$D$8:$D$67,Sonderzahlungen!$G$8:$G$67,$B54,Sonderzahlungen!$E$8:$E$67,"Nach Strategie")-(IF(AND(Schulden!J8&lt;Schulden!J18,D54&gt;0),MAX(0,D54+E54-MIN(Schulden!G8,D54+E54)),0)+IF(AND(Schulden!J9&lt;Schulden!J18,H54&gt;0),MAX(0,H54+I54-MIN(Schulden!G9,H54+I54)),0)+IF(AND(Schulden!J10&lt;Schulden!J18,L54&gt;0),MAX(0,L54+M54-MIN(Schulden!G10,L54+M54)),0)+IF(AND(Schulden!J11&lt;Schulden!J18,P54&gt;0),MAX(0,P54+Q54-MIN(Schulden!G11,P54+Q54)),0)+IF(AND(Schulden!J12&lt;Schulden!J18,T54&gt;0),MAX(0,T54+U54-MIN(Schulden!G12,T54+U54)),0)+IF(AND(Schulden!J13&lt;Schulden!J18,X54&gt;0),MAX(0,X54+Y54-MIN(Schulden!G13,X54+Y54)),0)+IF(AND(Schulden!J14&lt;Schulden!J18,AB54&gt;0),MAX(0,AB54+AC54-MIN(Schulden!G14,AB54+AC54)),0)+IF(AND(Schulden!J15&lt;Schulden!J18,AF54&gt;0),MAX(0,AF54+AG54-MIN(Schulden!G15,AF54+AG54)),0)+IF(AND(Schulden!J16&lt;Schulden!J18,AJ54&gt;0),MAX(0,AJ54+AK54-MIN(Schulden!G16,AJ54+AK54)),0)+IF(AND(Schulden!J17&lt;Schulden!J18,AN54&gt;0),MAX(0,AN54+AO54-MIN(Schulden!G17,AN54+AO54)),0)+IF(AND(Schulden!J18&lt;Schulden!J18,AR54&gt;0),MAX(0,AR54+AS54-MIN(Schulden!G18,AR54+AS54)),0)+IF(AND(Schulden!J19&lt;Schulden!J18,AV54&gt;0),MAX(0,AV54+AW54-MIN(Schulden!G19,AV54+AW54)),0)+IF(AND(Schulden!J20&lt;Schulden!J18,AZ54&gt;0),MAX(0,AZ54+BA54-MIN(Schulden!G20,AZ54+BA54)),0)+IF(AND(Schulden!J21&lt;Schulden!J18,BD54&gt;0),MAX(0,BD54+BE54-MIN(Schulden!G21,BD54+BE54)),0)+IF(AND(Schulden!J22&lt;Schulden!J18,BH54&gt;0),MAX(0,BH54+BI54-MIN(Schulden!G22,BH54+BI54)),0))),MAX(0,AR54+AS54-MIN(Schulden!G18,AR54+AS54)))+SUMIFS(Sonderzahlungen!$D$8:$D$67,Sonderzahlungen!$G$8:$G$67,$B54,Sonderzahlungen!$E$8:$E$67,"Gezielte Schuld",Sonderzahlungen!$F$8:$F$67,Schulden!B18)))</f>
        <v/>
      </c>
      <c r="AU54" s="24">
        <f>MAX(0,AR54+AS54-AT54)</f>
        <v/>
      </c>
      <c r="AV54" s="24">
        <f>AY53</f>
        <v/>
      </c>
      <c r="AW54" s="24">
        <f>IF(AV54&lt;=0,0,AV54*Schulden!F19/12)</f>
        <v/>
      </c>
      <c r="AX54" s="24">
        <f>IF(AV54&lt;=0,0,MIN(AV54+AW54,MIN(Schulden!G19,AV54+AW54)+MIN(MAX(0,Strategie!$C$9+SUMIFS(Sonderzahlungen!$D$8:$D$67,Sonderzahlungen!$G$8:$G$67,$B54,Sonderzahlungen!$E$8:$E$67,"Nach Strategie")-(IF(AND(Schulden!J8&lt;Schulden!J19,D54&gt;0),MAX(0,D54+E54-MIN(Schulden!G8,D54+E54)),0)+IF(AND(Schulden!J9&lt;Schulden!J19,H54&gt;0),MAX(0,H54+I54-MIN(Schulden!G9,H54+I54)),0)+IF(AND(Schulden!J10&lt;Schulden!J19,L54&gt;0),MAX(0,L54+M54-MIN(Schulden!G10,L54+M54)),0)+IF(AND(Schulden!J11&lt;Schulden!J19,P54&gt;0),MAX(0,P54+Q54-MIN(Schulden!G11,P54+Q54)),0)+IF(AND(Schulden!J12&lt;Schulden!J19,T54&gt;0),MAX(0,T54+U54-MIN(Schulden!G12,T54+U54)),0)+IF(AND(Schulden!J13&lt;Schulden!J19,X54&gt;0),MAX(0,X54+Y54-MIN(Schulden!G13,X54+Y54)),0)+IF(AND(Schulden!J14&lt;Schulden!J19,AB54&gt;0),MAX(0,AB54+AC54-MIN(Schulden!G14,AB54+AC54)),0)+IF(AND(Schulden!J15&lt;Schulden!J19,AF54&gt;0),MAX(0,AF54+AG54-MIN(Schulden!G15,AF54+AG54)),0)+IF(AND(Schulden!J16&lt;Schulden!J19,AJ54&gt;0),MAX(0,AJ54+AK54-MIN(Schulden!G16,AJ54+AK54)),0)+IF(AND(Schulden!J17&lt;Schulden!J19,AN54&gt;0),MAX(0,AN54+AO54-MIN(Schulden!G17,AN54+AO54)),0)+IF(AND(Schulden!J18&lt;Schulden!J19,AR54&gt;0),MAX(0,AR54+AS54-MIN(Schulden!G18,AR54+AS54)),0)+IF(AND(Schulden!J19&lt;Schulden!J19,AV54&gt;0),MAX(0,AV54+AW54-MIN(Schulden!G19,AV54+AW54)),0)+IF(AND(Schulden!J20&lt;Schulden!J19,AZ54&gt;0),MAX(0,AZ54+BA54-MIN(Schulden!G20,AZ54+BA54)),0)+IF(AND(Schulden!J21&lt;Schulden!J19,BD54&gt;0),MAX(0,BD54+BE54-MIN(Schulden!G21,BD54+BE54)),0)+IF(AND(Schulden!J22&lt;Schulden!J19,BH54&gt;0),MAX(0,BH54+BI54-MIN(Schulden!G22,BH54+BI54)),0))),MAX(0,AV54+AW54-MIN(Schulden!G19,AV54+AW54)))+SUMIFS(Sonderzahlungen!$D$8:$D$67,Sonderzahlungen!$G$8:$G$67,$B54,Sonderzahlungen!$E$8:$E$67,"Gezielte Schuld",Sonderzahlungen!$F$8:$F$67,Schulden!B19)))</f>
        <v/>
      </c>
      <c r="AY54" s="24">
        <f>MAX(0,AV54+AW54-AX54)</f>
        <v/>
      </c>
      <c r="AZ54" s="24">
        <f>BC53</f>
        <v/>
      </c>
      <c r="BA54" s="24">
        <f>IF(AZ54&lt;=0,0,AZ54*Schulden!F20/12)</f>
        <v/>
      </c>
      <c r="BB54" s="24">
        <f>IF(AZ54&lt;=0,0,MIN(AZ54+BA54,MIN(Schulden!G20,AZ54+BA54)+MIN(MAX(0,Strategie!$C$9+SUMIFS(Sonderzahlungen!$D$8:$D$67,Sonderzahlungen!$G$8:$G$67,$B54,Sonderzahlungen!$E$8:$E$67,"Nach Strategie")-(IF(AND(Schulden!J8&lt;Schulden!J20,D54&gt;0),MAX(0,D54+E54-MIN(Schulden!G8,D54+E54)),0)+IF(AND(Schulden!J9&lt;Schulden!J20,H54&gt;0),MAX(0,H54+I54-MIN(Schulden!G9,H54+I54)),0)+IF(AND(Schulden!J10&lt;Schulden!J20,L54&gt;0),MAX(0,L54+M54-MIN(Schulden!G10,L54+M54)),0)+IF(AND(Schulden!J11&lt;Schulden!J20,P54&gt;0),MAX(0,P54+Q54-MIN(Schulden!G11,P54+Q54)),0)+IF(AND(Schulden!J12&lt;Schulden!J20,T54&gt;0),MAX(0,T54+U54-MIN(Schulden!G12,T54+U54)),0)+IF(AND(Schulden!J13&lt;Schulden!J20,X54&gt;0),MAX(0,X54+Y54-MIN(Schulden!G13,X54+Y54)),0)+IF(AND(Schulden!J14&lt;Schulden!J20,AB54&gt;0),MAX(0,AB54+AC54-MIN(Schulden!G14,AB54+AC54)),0)+IF(AND(Schulden!J15&lt;Schulden!J20,AF54&gt;0),MAX(0,AF54+AG54-MIN(Schulden!G15,AF54+AG54)),0)+IF(AND(Schulden!J16&lt;Schulden!J20,AJ54&gt;0),MAX(0,AJ54+AK54-MIN(Schulden!G16,AJ54+AK54)),0)+IF(AND(Schulden!J17&lt;Schulden!J20,AN54&gt;0),MAX(0,AN54+AO54-MIN(Schulden!G17,AN54+AO54)),0)+IF(AND(Schulden!J18&lt;Schulden!J20,AR54&gt;0),MAX(0,AR54+AS54-MIN(Schulden!G18,AR54+AS54)),0)+IF(AND(Schulden!J19&lt;Schulden!J20,AV54&gt;0),MAX(0,AV54+AW54-MIN(Schulden!G19,AV54+AW54)),0)+IF(AND(Schulden!J20&lt;Schulden!J20,AZ54&gt;0),MAX(0,AZ54+BA54-MIN(Schulden!G20,AZ54+BA54)),0)+IF(AND(Schulden!J21&lt;Schulden!J20,BD54&gt;0),MAX(0,BD54+BE54-MIN(Schulden!G21,BD54+BE54)),0)+IF(AND(Schulden!J22&lt;Schulden!J20,BH54&gt;0),MAX(0,BH54+BI54-MIN(Schulden!G22,BH54+BI54)),0))),MAX(0,AZ54+BA54-MIN(Schulden!G20,AZ54+BA54)))+SUMIFS(Sonderzahlungen!$D$8:$D$67,Sonderzahlungen!$G$8:$G$67,$B54,Sonderzahlungen!$E$8:$E$67,"Gezielte Schuld",Sonderzahlungen!$F$8:$F$67,Schulden!B20)))</f>
        <v/>
      </c>
      <c r="BC54" s="24">
        <f>MAX(0,AZ54+BA54-BB54)</f>
        <v/>
      </c>
      <c r="BD54" s="24">
        <f>BG53</f>
        <v/>
      </c>
      <c r="BE54" s="24">
        <f>IF(BD54&lt;=0,0,BD54*Schulden!F21/12)</f>
        <v/>
      </c>
      <c r="BF54" s="24">
        <f>IF(BD54&lt;=0,0,MIN(BD54+BE54,MIN(Schulden!G21,BD54+BE54)+MIN(MAX(0,Strategie!$C$9+SUMIFS(Sonderzahlungen!$D$8:$D$67,Sonderzahlungen!$G$8:$G$67,$B54,Sonderzahlungen!$E$8:$E$67,"Nach Strategie")-(IF(AND(Schulden!J8&lt;Schulden!J21,D54&gt;0),MAX(0,D54+E54-MIN(Schulden!G8,D54+E54)),0)+IF(AND(Schulden!J9&lt;Schulden!J21,H54&gt;0),MAX(0,H54+I54-MIN(Schulden!G9,H54+I54)),0)+IF(AND(Schulden!J10&lt;Schulden!J21,L54&gt;0),MAX(0,L54+M54-MIN(Schulden!G10,L54+M54)),0)+IF(AND(Schulden!J11&lt;Schulden!J21,P54&gt;0),MAX(0,P54+Q54-MIN(Schulden!G11,P54+Q54)),0)+IF(AND(Schulden!J12&lt;Schulden!J21,T54&gt;0),MAX(0,T54+U54-MIN(Schulden!G12,T54+U54)),0)+IF(AND(Schulden!J13&lt;Schulden!J21,X54&gt;0),MAX(0,X54+Y54-MIN(Schulden!G13,X54+Y54)),0)+IF(AND(Schulden!J14&lt;Schulden!J21,AB54&gt;0),MAX(0,AB54+AC54-MIN(Schulden!G14,AB54+AC54)),0)+IF(AND(Schulden!J15&lt;Schulden!J21,AF54&gt;0),MAX(0,AF54+AG54-MIN(Schulden!G15,AF54+AG54)),0)+IF(AND(Schulden!J16&lt;Schulden!J21,AJ54&gt;0),MAX(0,AJ54+AK54-MIN(Schulden!G16,AJ54+AK54)),0)+IF(AND(Schulden!J17&lt;Schulden!J21,AN54&gt;0),MAX(0,AN54+AO54-MIN(Schulden!G17,AN54+AO54)),0)+IF(AND(Schulden!J18&lt;Schulden!J21,AR54&gt;0),MAX(0,AR54+AS54-MIN(Schulden!G18,AR54+AS54)),0)+IF(AND(Schulden!J19&lt;Schulden!J21,AV54&gt;0),MAX(0,AV54+AW54-MIN(Schulden!G19,AV54+AW54)),0)+IF(AND(Schulden!J20&lt;Schulden!J21,AZ54&gt;0),MAX(0,AZ54+BA54-MIN(Schulden!G20,AZ54+BA54)),0)+IF(AND(Schulden!J21&lt;Schulden!J21,BD54&gt;0),MAX(0,BD54+BE54-MIN(Schulden!G21,BD54+BE54)),0)+IF(AND(Schulden!J22&lt;Schulden!J21,BH54&gt;0),MAX(0,BH54+BI54-MIN(Schulden!G22,BH54+BI54)),0))),MAX(0,BD54+BE54-MIN(Schulden!G21,BD54+BE54)))+SUMIFS(Sonderzahlungen!$D$8:$D$67,Sonderzahlungen!$G$8:$G$67,$B54,Sonderzahlungen!$E$8:$E$67,"Gezielte Schuld",Sonderzahlungen!$F$8:$F$67,Schulden!B21)))</f>
        <v/>
      </c>
      <c r="BG54" s="24">
        <f>MAX(0,BD54+BE54-BF54)</f>
        <v/>
      </c>
      <c r="BH54" s="24">
        <f>BK53</f>
        <v/>
      </c>
      <c r="BI54" s="24">
        <f>IF(BH54&lt;=0,0,BH54*Schulden!F22/12)</f>
        <v/>
      </c>
      <c r="BJ54" s="24">
        <f>IF(BH54&lt;=0,0,MIN(BH54+BI54,MIN(Schulden!G22,BH54+BI54)+MIN(MAX(0,Strategie!$C$9+SUMIFS(Sonderzahlungen!$D$8:$D$67,Sonderzahlungen!$G$8:$G$67,$B54,Sonderzahlungen!$E$8:$E$67,"Nach Strategie")-(IF(AND(Schulden!J8&lt;Schulden!J22,D54&gt;0),MAX(0,D54+E54-MIN(Schulden!G8,D54+E54)),0)+IF(AND(Schulden!J9&lt;Schulden!J22,H54&gt;0),MAX(0,H54+I54-MIN(Schulden!G9,H54+I54)),0)+IF(AND(Schulden!J10&lt;Schulden!J22,L54&gt;0),MAX(0,L54+M54-MIN(Schulden!G10,L54+M54)),0)+IF(AND(Schulden!J11&lt;Schulden!J22,P54&gt;0),MAX(0,P54+Q54-MIN(Schulden!G11,P54+Q54)),0)+IF(AND(Schulden!J12&lt;Schulden!J22,T54&gt;0),MAX(0,T54+U54-MIN(Schulden!G12,T54+U54)),0)+IF(AND(Schulden!J13&lt;Schulden!J22,X54&gt;0),MAX(0,X54+Y54-MIN(Schulden!G13,X54+Y54)),0)+IF(AND(Schulden!J14&lt;Schulden!J22,AB54&gt;0),MAX(0,AB54+AC54-MIN(Schulden!G14,AB54+AC54)),0)+IF(AND(Schulden!J15&lt;Schulden!J22,AF54&gt;0),MAX(0,AF54+AG54-MIN(Schulden!G15,AF54+AG54)),0)+IF(AND(Schulden!J16&lt;Schulden!J22,AJ54&gt;0),MAX(0,AJ54+AK54-MIN(Schulden!G16,AJ54+AK54)),0)+IF(AND(Schulden!J17&lt;Schulden!J22,AN54&gt;0),MAX(0,AN54+AO54-MIN(Schulden!G17,AN54+AO54)),0)+IF(AND(Schulden!J18&lt;Schulden!J22,AR54&gt;0),MAX(0,AR54+AS54-MIN(Schulden!G18,AR54+AS54)),0)+IF(AND(Schulden!J19&lt;Schulden!J22,AV54&gt;0),MAX(0,AV54+AW54-MIN(Schulden!G19,AV54+AW54)),0)+IF(AND(Schulden!J20&lt;Schulden!J22,AZ54&gt;0),MAX(0,AZ54+BA54-MIN(Schulden!G20,AZ54+BA54)),0)+IF(AND(Schulden!J21&lt;Schulden!J22,BD54&gt;0),MAX(0,BD54+BE54-MIN(Schulden!G21,BD54+BE54)),0)+IF(AND(Schulden!J22&lt;Schulden!J22,BH54&gt;0),MAX(0,BH54+BI54-MIN(Schulden!G22,BH54+BI54)),0))),MAX(0,BH54+BI54-MIN(Schulden!G22,BH54+BI54)))+SUMIFS(Sonderzahlungen!$D$8:$D$67,Sonderzahlungen!$G$8:$G$67,$B54,Sonderzahlungen!$E$8:$E$67,"Gezielte Schuld",Sonderzahlungen!$F$8:$F$67,Schulden!B22)))</f>
        <v/>
      </c>
      <c r="BK54" s="24">
        <f>MAX(0,BH54+BI54-BJ54)</f>
        <v/>
      </c>
    </row>
    <row r="55">
      <c r="B55" s="23">
        <f>EDATE(B54,1)</f>
        <v/>
      </c>
      <c r="C55" s="24">
        <f>SUMIFS(Sonderzahlungen!$D$8:$D$67,Sonderzahlungen!$G$8:$G$67,B55)</f>
        <v/>
      </c>
      <c r="D55" s="24">
        <f>G54</f>
        <v/>
      </c>
      <c r="E55" s="24">
        <f>IF(D55&lt;=0,0,D55*Schulden!F8/12)</f>
        <v/>
      </c>
      <c r="F55" s="24">
        <f>IF(D55&lt;=0,0,MIN(D55+E55,MIN(Schulden!G8,D55+E55)+MIN(MAX(0,Strategie!$C$9+SUMIFS(Sonderzahlungen!$D$8:$D$67,Sonderzahlungen!$G$8:$G$67,$B55,Sonderzahlungen!$E$8:$E$67,"Nach Strategie")-(IF(AND(Schulden!J8&lt;Schulden!J8,D55&gt;0),MAX(0,D55+E55-MIN(Schulden!G8,D55+E55)),0)+IF(AND(Schulden!J9&lt;Schulden!J8,H55&gt;0),MAX(0,H55+I55-MIN(Schulden!G9,H55+I55)),0)+IF(AND(Schulden!J10&lt;Schulden!J8,L55&gt;0),MAX(0,L55+M55-MIN(Schulden!G10,L55+M55)),0)+IF(AND(Schulden!J11&lt;Schulden!J8,P55&gt;0),MAX(0,P55+Q55-MIN(Schulden!G11,P55+Q55)),0)+IF(AND(Schulden!J12&lt;Schulden!J8,T55&gt;0),MAX(0,T55+U55-MIN(Schulden!G12,T55+U55)),0)+IF(AND(Schulden!J13&lt;Schulden!J8,X55&gt;0),MAX(0,X55+Y55-MIN(Schulden!G13,X55+Y55)),0)+IF(AND(Schulden!J14&lt;Schulden!J8,AB55&gt;0),MAX(0,AB55+AC55-MIN(Schulden!G14,AB55+AC55)),0)+IF(AND(Schulden!J15&lt;Schulden!J8,AF55&gt;0),MAX(0,AF55+AG55-MIN(Schulden!G15,AF55+AG55)),0)+IF(AND(Schulden!J16&lt;Schulden!J8,AJ55&gt;0),MAX(0,AJ55+AK55-MIN(Schulden!G16,AJ55+AK55)),0)+IF(AND(Schulden!J17&lt;Schulden!J8,AN55&gt;0),MAX(0,AN55+AO55-MIN(Schulden!G17,AN55+AO55)),0)+IF(AND(Schulden!J18&lt;Schulden!J8,AR55&gt;0),MAX(0,AR55+AS55-MIN(Schulden!G18,AR55+AS55)),0)+IF(AND(Schulden!J19&lt;Schulden!J8,AV55&gt;0),MAX(0,AV55+AW55-MIN(Schulden!G19,AV55+AW55)),0)+IF(AND(Schulden!J20&lt;Schulden!J8,AZ55&gt;0),MAX(0,AZ55+BA55-MIN(Schulden!G20,AZ55+BA55)),0)+IF(AND(Schulden!J21&lt;Schulden!J8,BD55&gt;0),MAX(0,BD55+BE55-MIN(Schulden!G21,BD55+BE55)),0)+IF(AND(Schulden!J22&lt;Schulden!J8,BH55&gt;0),MAX(0,BH55+BI55-MIN(Schulden!G22,BH55+BI55)),0))),MAX(0,D55+E55-MIN(Schulden!G8,D55+E55)))+SUMIFS(Sonderzahlungen!$D$8:$D$67,Sonderzahlungen!$G$8:$G$67,$B55,Sonderzahlungen!$E$8:$E$67,"Gezielte Schuld",Sonderzahlungen!$F$8:$F$67,Schulden!B8)))</f>
        <v/>
      </c>
      <c r="G55" s="24">
        <f>MAX(0,D55+E55-F55)</f>
        <v/>
      </c>
      <c r="H55" s="24">
        <f>K54</f>
        <v/>
      </c>
      <c r="I55" s="24">
        <f>IF(H55&lt;=0,0,H55*Schulden!F9/12)</f>
        <v/>
      </c>
      <c r="J55" s="24">
        <f>IF(H55&lt;=0,0,MIN(H55+I55,MIN(Schulden!G9,H55+I55)+MIN(MAX(0,Strategie!$C$9+SUMIFS(Sonderzahlungen!$D$8:$D$67,Sonderzahlungen!$G$8:$G$67,$B55,Sonderzahlungen!$E$8:$E$67,"Nach Strategie")-(IF(AND(Schulden!J8&lt;Schulden!J9,D55&gt;0),MAX(0,D55+E55-MIN(Schulden!G8,D55+E55)),0)+IF(AND(Schulden!J9&lt;Schulden!J9,H55&gt;0),MAX(0,H55+I55-MIN(Schulden!G9,H55+I55)),0)+IF(AND(Schulden!J10&lt;Schulden!J9,L55&gt;0),MAX(0,L55+M55-MIN(Schulden!G10,L55+M55)),0)+IF(AND(Schulden!J11&lt;Schulden!J9,P55&gt;0),MAX(0,P55+Q55-MIN(Schulden!G11,P55+Q55)),0)+IF(AND(Schulden!J12&lt;Schulden!J9,T55&gt;0),MAX(0,T55+U55-MIN(Schulden!G12,T55+U55)),0)+IF(AND(Schulden!J13&lt;Schulden!J9,X55&gt;0),MAX(0,X55+Y55-MIN(Schulden!G13,X55+Y55)),0)+IF(AND(Schulden!J14&lt;Schulden!J9,AB55&gt;0),MAX(0,AB55+AC55-MIN(Schulden!G14,AB55+AC55)),0)+IF(AND(Schulden!J15&lt;Schulden!J9,AF55&gt;0),MAX(0,AF55+AG55-MIN(Schulden!G15,AF55+AG55)),0)+IF(AND(Schulden!J16&lt;Schulden!J9,AJ55&gt;0),MAX(0,AJ55+AK55-MIN(Schulden!G16,AJ55+AK55)),0)+IF(AND(Schulden!J17&lt;Schulden!J9,AN55&gt;0),MAX(0,AN55+AO55-MIN(Schulden!G17,AN55+AO55)),0)+IF(AND(Schulden!J18&lt;Schulden!J9,AR55&gt;0),MAX(0,AR55+AS55-MIN(Schulden!G18,AR55+AS55)),0)+IF(AND(Schulden!J19&lt;Schulden!J9,AV55&gt;0),MAX(0,AV55+AW55-MIN(Schulden!G19,AV55+AW55)),0)+IF(AND(Schulden!J20&lt;Schulden!J9,AZ55&gt;0),MAX(0,AZ55+BA55-MIN(Schulden!G20,AZ55+BA55)),0)+IF(AND(Schulden!J21&lt;Schulden!J9,BD55&gt;0),MAX(0,BD55+BE55-MIN(Schulden!G21,BD55+BE55)),0)+IF(AND(Schulden!J22&lt;Schulden!J9,BH55&gt;0),MAX(0,BH55+BI55-MIN(Schulden!G22,BH55+BI55)),0))),MAX(0,H55+I55-MIN(Schulden!G9,H55+I55)))+SUMIFS(Sonderzahlungen!$D$8:$D$67,Sonderzahlungen!$G$8:$G$67,$B55,Sonderzahlungen!$E$8:$E$67,"Gezielte Schuld",Sonderzahlungen!$F$8:$F$67,Schulden!B9)))</f>
        <v/>
      </c>
      <c r="K55" s="24">
        <f>MAX(0,H55+I55-J55)</f>
        <v/>
      </c>
      <c r="L55" s="24">
        <f>O54</f>
        <v/>
      </c>
      <c r="M55" s="24">
        <f>IF(L55&lt;=0,0,L55*Schulden!F10/12)</f>
        <v/>
      </c>
      <c r="N55" s="24">
        <f>IF(L55&lt;=0,0,MIN(L55+M55,MIN(Schulden!G10,L55+M55)+MIN(MAX(0,Strategie!$C$9+SUMIFS(Sonderzahlungen!$D$8:$D$67,Sonderzahlungen!$G$8:$G$67,$B55,Sonderzahlungen!$E$8:$E$67,"Nach Strategie")-(IF(AND(Schulden!J8&lt;Schulden!J10,D55&gt;0),MAX(0,D55+E55-MIN(Schulden!G8,D55+E55)),0)+IF(AND(Schulden!J9&lt;Schulden!J10,H55&gt;0),MAX(0,H55+I55-MIN(Schulden!G9,H55+I55)),0)+IF(AND(Schulden!J10&lt;Schulden!J10,L55&gt;0),MAX(0,L55+M55-MIN(Schulden!G10,L55+M55)),0)+IF(AND(Schulden!J11&lt;Schulden!J10,P55&gt;0),MAX(0,P55+Q55-MIN(Schulden!G11,P55+Q55)),0)+IF(AND(Schulden!J12&lt;Schulden!J10,T55&gt;0),MAX(0,T55+U55-MIN(Schulden!G12,T55+U55)),0)+IF(AND(Schulden!J13&lt;Schulden!J10,X55&gt;0),MAX(0,X55+Y55-MIN(Schulden!G13,X55+Y55)),0)+IF(AND(Schulden!J14&lt;Schulden!J10,AB55&gt;0),MAX(0,AB55+AC55-MIN(Schulden!G14,AB55+AC55)),0)+IF(AND(Schulden!J15&lt;Schulden!J10,AF55&gt;0),MAX(0,AF55+AG55-MIN(Schulden!G15,AF55+AG55)),0)+IF(AND(Schulden!J16&lt;Schulden!J10,AJ55&gt;0),MAX(0,AJ55+AK55-MIN(Schulden!G16,AJ55+AK55)),0)+IF(AND(Schulden!J17&lt;Schulden!J10,AN55&gt;0),MAX(0,AN55+AO55-MIN(Schulden!G17,AN55+AO55)),0)+IF(AND(Schulden!J18&lt;Schulden!J10,AR55&gt;0),MAX(0,AR55+AS55-MIN(Schulden!G18,AR55+AS55)),0)+IF(AND(Schulden!J19&lt;Schulden!J10,AV55&gt;0),MAX(0,AV55+AW55-MIN(Schulden!G19,AV55+AW55)),0)+IF(AND(Schulden!J20&lt;Schulden!J10,AZ55&gt;0),MAX(0,AZ55+BA55-MIN(Schulden!G20,AZ55+BA55)),0)+IF(AND(Schulden!J21&lt;Schulden!J10,BD55&gt;0),MAX(0,BD55+BE55-MIN(Schulden!G21,BD55+BE55)),0)+IF(AND(Schulden!J22&lt;Schulden!J10,BH55&gt;0),MAX(0,BH55+BI55-MIN(Schulden!G22,BH55+BI55)),0))),MAX(0,L55+M55-MIN(Schulden!G10,L55+M55)))+SUMIFS(Sonderzahlungen!$D$8:$D$67,Sonderzahlungen!$G$8:$G$67,$B55,Sonderzahlungen!$E$8:$E$67,"Gezielte Schuld",Sonderzahlungen!$F$8:$F$67,Schulden!B10)))</f>
        <v/>
      </c>
      <c r="O55" s="24">
        <f>MAX(0,L55+M55-N55)</f>
        <v/>
      </c>
      <c r="P55" s="24">
        <f>S54</f>
        <v/>
      </c>
      <c r="Q55" s="24">
        <f>IF(P55&lt;=0,0,P55*Schulden!F11/12)</f>
        <v/>
      </c>
      <c r="R55" s="24">
        <f>IF(P55&lt;=0,0,MIN(P55+Q55,MIN(Schulden!G11,P55+Q55)+MIN(MAX(0,Strategie!$C$9+SUMIFS(Sonderzahlungen!$D$8:$D$67,Sonderzahlungen!$G$8:$G$67,$B55,Sonderzahlungen!$E$8:$E$67,"Nach Strategie")-(IF(AND(Schulden!J8&lt;Schulden!J11,D55&gt;0),MAX(0,D55+E55-MIN(Schulden!G8,D55+E55)),0)+IF(AND(Schulden!J9&lt;Schulden!J11,H55&gt;0),MAX(0,H55+I55-MIN(Schulden!G9,H55+I55)),0)+IF(AND(Schulden!J10&lt;Schulden!J11,L55&gt;0),MAX(0,L55+M55-MIN(Schulden!G10,L55+M55)),0)+IF(AND(Schulden!J11&lt;Schulden!J11,P55&gt;0),MAX(0,P55+Q55-MIN(Schulden!G11,P55+Q55)),0)+IF(AND(Schulden!J12&lt;Schulden!J11,T55&gt;0),MAX(0,T55+U55-MIN(Schulden!G12,T55+U55)),0)+IF(AND(Schulden!J13&lt;Schulden!J11,X55&gt;0),MAX(0,X55+Y55-MIN(Schulden!G13,X55+Y55)),0)+IF(AND(Schulden!J14&lt;Schulden!J11,AB55&gt;0),MAX(0,AB55+AC55-MIN(Schulden!G14,AB55+AC55)),0)+IF(AND(Schulden!J15&lt;Schulden!J11,AF55&gt;0),MAX(0,AF55+AG55-MIN(Schulden!G15,AF55+AG55)),0)+IF(AND(Schulden!J16&lt;Schulden!J11,AJ55&gt;0),MAX(0,AJ55+AK55-MIN(Schulden!G16,AJ55+AK55)),0)+IF(AND(Schulden!J17&lt;Schulden!J11,AN55&gt;0),MAX(0,AN55+AO55-MIN(Schulden!G17,AN55+AO55)),0)+IF(AND(Schulden!J18&lt;Schulden!J11,AR55&gt;0),MAX(0,AR55+AS55-MIN(Schulden!G18,AR55+AS55)),0)+IF(AND(Schulden!J19&lt;Schulden!J11,AV55&gt;0),MAX(0,AV55+AW55-MIN(Schulden!G19,AV55+AW55)),0)+IF(AND(Schulden!J20&lt;Schulden!J11,AZ55&gt;0),MAX(0,AZ55+BA55-MIN(Schulden!G20,AZ55+BA55)),0)+IF(AND(Schulden!J21&lt;Schulden!J11,BD55&gt;0),MAX(0,BD55+BE55-MIN(Schulden!G21,BD55+BE55)),0)+IF(AND(Schulden!J22&lt;Schulden!J11,BH55&gt;0),MAX(0,BH55+BI55-MIN(Schulden!G22,BH55+BI55)),0))),MAX(0,P55+Q55-MIN(Schulden!G11,P55+Q55)))+SUMIFS(Sonderzahlungen!$D$8:$D$67,Sonderzahlungen!$G$8:$G$67,$B55,Sonderzahlungen!$E$8:$E$67,"Gezielte Schuld",Sonderzahlungen!$F$8:$F$67,Schulden!B11)))</f>
        <v/>
      </c>
      <c r="S55" s="24">
        <f>MAX(0,P55+Q55-R55)</f>
        <v/>
      </c>
      <c r="T55" s="24">
        <f>W54</f>
        <v/>
      </c>
      <c r="U55" s="24">
        <f>IF(T55&lt;=0,0,T55*Schulden!F12/12)</f>
        <v/>
      </c>
      <c r="V55" s="24">
        <f>IF(T55&lt;=0,0,MIN(T55+U55,MIN(Schulden!G12,T55+U55)+MIN(MAX(0,Strategie!$C$9+SUMIFS(Sonderzahlungen!$D$8:$D$67,Sonderzahlungen!$G$8:$G$67,$B55,Sonderzahlungen!$E$8:$E$67,"Nach Strategie")-(IF(AND(Schulden!J8&lt;Schulden!J12,D55&gt;0),MAX(0,D55+E55-MIN(Schulden!G8,D55+E55)),0)+IF(AND(Schulden!J9&lt;Schulden!J12,H55&gt;0),MAX(0,H55+I55-MIN(Schulden!G9,H55+I55)),0)+IF(AND(Schulden!J10&lt;Schulden!J12,L55&gt;0),MAX(0,L55+M55-MIN(Schulden!G10,L55+M55)),0)+IF(AND(Schulden!J11&lt;Schulden!J12,P55&gt;0),MAX(0,P55+Q55-MIN(Schulden!G11,P55+Q55)),0)+IF(AND(Schulden!J12&lt;Schulden!J12,T55&gt;0),MAX(0,T55+U55-MIN(Schulden!G12,T55+U55)),0)+IF(AND(Schulden!J13&lt;Schulden!J12,X55&gt;0),MAX(0,X55+Y55-MIN(Schulden!G13,X55+Y55)),0)+IF(AND(Schulden!J14&lt;Schulden!J12,AB55&gt;0),MAX(0,AB55+AC55-MIN(Schulden!G14,AB55+AC55)),0)+IF(AND(Schulden!J15&lt;Schulden!J12,AF55&gt;0),MAX(0,AF55+AG55-MIN(Schulden!G15,AF55+AG55)),0)+IF(AND(Schulden!J16&lt;Schulden!J12,AJ55&gt;0),MAX(0,AJ55+AK55-MIN(Schulden!G16,AJ55+AK55)),0)+IF(AND(Schulden!J17&lt;Schulden!J12,AN55&gt;0),MAX(0,AN55+AO55-MIN(Schulden!G17,AN55+AO55)),0)+IF(AND(Schulden!J18&lt;Schulden!J12,AR55&gt;0),MAX(0,AR55+AS55-MIN(Schulden!G18,AR55+AS55)),0)+IF(AND(Schulden!J19&lt;Schulden!J12,AV55&gt;0),MAX(0,AV55+AW55-MIN(Schulden!G19,AV55+AW55)),0)+IF(AND(Schulden!J20&lt;Schulden!J12,AZ55&gt;0),MAX(0,AZ55+BA55-MIN(Schulden!G20,AZ55+BA55)),0)+IF(AND(Schulden!J21&lt;Schulden!J12,BD55&gt;0),MAX(0,BD55+BE55-MIN(Schulden!G21,BD55+BE55)),0)+IF(AND(Schulden!J22&lt;Schulden!J12,BH55&gt;0),MAX(0,BH55+BI55-MIN(Schulden!G22,BH55+BI55)),0))),MAX(0,T55+U55-MIN(Schulden!G12,T55+U55)))+SUMIFS(Sonderzahlungen!$D$8:$D$67,Sonderzahlungen!$G$8:$G$67,$B55,Sonderzahlungen!$E$8:$E$67,"Gezielte Schuld",Sonderzahlungen!$F$8:$F$67,Schulden!B12)))</f>
        <v/>
      </c>
      <c r="W55" s="24">
        <f>MAX(0,T55+U55-V55)</f>
        <v/>
      </c>
      <c r="X55" s="24">
        <f>AA54</f>
        <v/>
      </c>
      <c r="Y55" s="24">
        <f>IF(X55&lt;=0,0,X55*Schulden!F13/12)</f>
        <v/>
      </c>
      <c r="Z55" s="24">
        <f>IF(X55&lt;=0,0,MIN(X55+Y55,MIN(Schulden!G13,X55+Y55)+MIN(MAX(0,Strategie!$C$9+SUMIFS(Sonderzahlungen!$D$8:$D$67,Sonderzahlungen!$G$8:$G$67,$B55,Sonderzahlungen!$E$8:$E$67,"Nach Strategie")-(IF(AND(Schulden!J8&lt;Schulden!J13,D55&gt;0),MAX(0,D55+E55-MIN(Schulden!G8,D55+E55)),0)+IF(AND(Schulden!J9&lt;Schulden!J13,H55&gt;0),MAX(0,H55+I55-MIN(Schulden!G9,H55+I55)),0)+IF(AND(Schulden!J10&lt;Schulden!J13,L55&gt;0),MAX(0,L55+M55-MIN(Schulden!G10,L55+M55)),0)+IF(AND(Schulden!J11&lt;Schulden!J13,P55&gt;0),MAX(0,P55+Q55-MIN(Schulden!G11,P55+Q55)),0)+IF(AND(Schulden!J12&lt;Schulden!J13,T55&gt;0),MAX(0,T55+U55-MIN(Schulden!G12,T55+U55)),0)+IF(AND(Schulden!J13&lt;Schulden!J13,X55&gt;0),MAX(0,X55+Y55-MIN(Schulden!G13,X55+Y55)),0)+IF(AND(Schulden!J14&lt;Schulden!J13,AB55&gt;0),MAX(0,AB55+AC55-MIN(Schulden!G14,AB55+AC55)),0)+IF(AND(Schulden!J15&lt;Schulden!J13,AF55&gt;0),MAX(0,AF55+AG55-MIN(Schulden!G15,AF55+AG55)),0)+IF(AND(Schulden!J16&lt;Schulden!J13,AJ55&gt;0),MAX(0,AJ55+AK55-MIN(Schulden!G16,AJ55+AK55)),0)+IF(AND(Schulden!J17&lt;Schulden!J13,AN55&gt;0),MAX(0,AN55+AO55-MIN(Schulden!G17,AN55+AO55)),0)+IF(AND(Schulden!J18&lt;Schulden!J13,AR55&gt;0),MAX(0,AR55+AS55-MIN(Schulden!G18,AR55+AS55)),0)+IF(AND(Schulden!J19&lt;Schulden!J13,AV55&gt;0),MAX(0,AV55+AW55-MIN(Schulden!G19,AV55+AW55)),0)+IF(AND(Schulden!J20&lt;Schulden!J13,AZ55&gt;0),MAX(0,AZ55+BA55-MIN(Schulden!G20,AZ55+BA55)),0)+IF(AND(Schulden!J21&lt;Schulden!J13,BD55&gt;0),MAX(0,BD55+BE55-MIN(Schulden!G21,BD55+BE55)),0)+IF(AND(Schulden!J22&lt;Schulden!J13,BH55&gt;0),MAX(0,BH55+BI55-MIN(Schulden!G22,BH55+BI55)),0))),MAX(0,X55+Y55-MIN(Schulden!G13,X55+Y55)))+SUMIFS(Sonderzahlungen!$D$8:$D$67,Sonderzahlungen!$G$8:$G$67,$B55,Sonderzahlungen!$E$8:$E$67,"Gezielte Schuld",Sonderzahlungen!$F$8:$F$67,Schulden!B13)))</f>
        <v/>
      </c>
      <c r="AA55" s="24">
        <f>MAX(0,X55+Y55-Z55)</f>
        <v/>
      </c>
      <c r="AB55" s="24">
        <f>AE54</f>
        <v/>
      </c>
      <c r="AC55" s="24">
        <f>IF(AB55&lt;=0,0,AB55*Schulden!F14/12)</f>
        <v/>
      </c>
      <c r="AD55" s="24">
        <f>IF(AB55&lt;=0,0,MIN(AB55+AC55,MIN(Schulden!G14,AB55+AC55)+MIN(MAX(0,Strategie!$C$9+SUMIFS(Sonderzahlungen!$D$8:$D$67,Sonderzahlungen!$G$8:$G$67,$B55,Sonderzahlungen!$E$8:$E$67,"Nach Strategie")-(IF(AND(Schulden!J8&lt;Schulden!J14,D55&gt;0),MAX(0,D55+E55-MIN(Schulden!G8,D55+E55)),0)+IF(AND(Schulden!J9&lt;Schulden!J14,H55&gt;0),MAX(0,H55+I55-MIN(Schulden!G9,H55+I55)),0)+IF(AND(Schulden!J10&lt;Schulden!J14,L55&gt;0),MAX(0,L55+M55-MIN(Schulden!G10,L55+M55)),0)+IF(AND(Schulden!J11&lt;Schulden!J14,P55&gt;0),MAX(0,P55+Q55-MIN(Schulden!G11,P55+Q55)),0)+IF(AND(Schulden!J12&lt;Schulden!J14,T55&gt;0),MAX(0,T55+U55-MIN(Schulden!G12,T55+U55)),0)+IF(AND(Schulden!J13&lt;Schulden!J14,X55&gt;0),MAX(0,X55+Y55-MIN(Schulden!G13,X55+Y55)),0)+IF(AND(Schulden!J14&lt;Schulden!J14,AB55&gt;0),MAX(0,AB55+AC55-MIN(Schulden!G14,AB55+AC55)),0)+IF(AND(Schulden!J15&lt;Schulden!J14,AF55&gt;0),MAX(0,AF55+AG55-MIN(Schulden!G15,AF55+AG55)),0)+IF(AND(Schulden!J16&lt;Schulden!J14,AJ55&gt;0),MAX(0,AJ55+AK55-MIN(Schulden!G16,AJ55+AK55)),0)+IF(AND(Schulden!J17&lt;Schulden!J14,AN55&gt;0),MAX(0,AN55+AO55-MIN(Schulden!G17,AN55+AO55)),0)+IF(AND(Schulden!J18&lt;Schulden!J14,AR55&gt;0),MAX(0,AR55+AS55-MIN(Schulden!G18,AR55+AS55)),0)+IF(AND(Schulden!J19&lt;Schulden!J14,AV55&gt;0),MAX(0,AV55+AW55-MIN(Schulden!G19,AV55+AW55)),0)+IF(AND(Schulden!J20&lt;Schulden!J14,AZ55&gt;0),MAX(0,AZ55+BA55-MIN(Schulden!G20,AZ55+BA55)),0)+IF(AND(Schulden!J21&lt;Schulden!J14,BD55&gt;0),MAX(0,BD55+BE55-MIN(Schulden!G21,BD55+BE55)),0)+IF(AND(Schulden!J22&lt;Schulden!J14,BH55&gt;0),MAX(0,BH55+BI55-MIN(Schulden!G22,BH55+BI55)),0))),MAX(0,AB55+AC55-MIN(Schulden!G14,AB55+AC55)))+SUMIFS(Sonderzahlungen!$D$8:$D$67,Sonderzahlungen!$G$8:$G$67,$B55,Sonderzahlungen!$E$8:$E$67,"Gezielte Schuld",Sonderzahlungen!$F$8:$F$67,Schulden!B14)))</f>
        <v/>
      </c>
      <c r="AE55" s="24">
        <f>MAX(0,AB55+AC55-AD55)</f>
        <v/>
      </c>
      <c r="AF55" s="24">
        <f>AI54</f>
        <v/>
      </c>
      <c r="AG55" s="24">
        <f>IF(AF55&lt;=0,0,AF55*Schulden!F15/12)</f>
        <v/>
      </c>
      <c r="AH55" s="24">
        <f>IF(AF55&lt;=0,0,MIN(AF55+AG55,MIN(Schulden!G15,AF55+AG55)+MIN(MAX(0,Strategie!$C$9+SUMIFS(Sonderzahlungen!$D$8:$D$67,Sonderzahlungen!$G$8:$G$67,$B55,Sonderzahlungen!$E$8:$E$67,"Nach Strategie")-(IF(AND(Schulden!J8&lt;Schulden!J15,D55&gt;0),MAX(0,D55+E55-MIN(Schulden!G8,D55+E55)),0)+IF(AND(Schulden!J9&lt;Schulden!J15,H55&gt;0),MAX(0,H55+I55-MIN(Schulden!G9,H55+I55)),0)+IF(AND(Schulden!J10&lt;Schulden!J15,L55&gt;0),MAX(0,L55+M55-MIN(Schulden!G10,L55+M55)),0)+IF(AND(Schulden!J11&lt;Schulden!J15,P55&gt;0),MAX(0,P55+Q55-MIN(Schulden!G11,P55+Q55)),0)+IF(AND(Schulden!J12&lt;Schulden!J15,T55&gt;0),MAX(0,T55+U55-MIN(Schulden!G12,T55+U55)),0)+IF(AND(Schulden!J13&lt;Schulden!J15,X55&gt;0),MAX(0,X55+Y55-MIN(Schulden!G13,X55+Y55)),0)+IF(AND(Schulden!J14&lt;Schulden!J15,AB55&gt;0),MAX(0,AB55+AC55-MIN(Schulden!G14,AB55+AC55)),0)+IF(AND(Schulden!J15&lt;Schulden!J15,AF55&gt;0),MAX(0,AF55+AG55-MIN(Schulden!G15,AF55+AG55)),0)+IF(AND(Schulden!J16&lt;Schulden!J15,AJ55&gt;0),MAX(0,AJ55+AK55-MIN(Schulden!G16,AJ55+AK55)),0)+IF(AND(Schulden!J17&lt;Schulden!J15,AN55&gt;0),MAX(0,AN55+AO55-MIN(Schulden!G17,AN55+AO55)),0)+IF(AND(Schulden!J18&lt;Schulden!J15,AR55&gt;0),MAX(0,AR55+AS55-MIN(Schulden!G18,AR55+AS55)),0)+IF(AND(Schulden!J19&lt;Schulden!J15,AV55&gt;0),MAX(0,AV55+AW55-MIN(Schulden!G19,AV55+AW55)),0)+IF(AND(Schulden!J20&lt;Schulden!J15,AZ55&gt;0),MAX(0,AZ55+BA55-MIN(Schulden!G20,AZ55+BA55)),0)+IF(AND(Schulden!J21&lt;Schulden!J15,BD55&gt;0),MAX(0,BD55+BE55-MIN(Schulden!G21,BD55+BE55)),0)+IF(AND(Schulden!J22&lt;Schulden!J15,BH55&gt;0),MAX(0,BH55+BI55-MIN(Schulden!G22,BH55+BI55)),0))),MAX(0,AF55+AG55-MIN(Schulden!G15,AF55+AG55)))+SUMIFS(Sonderzahlungen!$D$8:$D$67,Sonderzahlungen!$G$8:$G$67,$B55,Sonderzahlungen!$E$8:$E$67,"Gezielte Schuld",Sonderzahlungen!$F$8:$F$67,Schulden!B15)))</f>
        <v/>
      </c>
      <c r="AI55" s="24">
        <f>MAX(0,AF55+AG55-AH55)</f>
        <v/>
      </c>
      <c r="AJ55" s="24">
        <f>AM54</f>
        <v/>
      </c>
      <c r="AK55" s="24">
        <f>IF(AJ55&lt;=0,0,AJ55*Schulden!F16/12)</f>
        <v/>
      </c>
      <c r="AL55" s="24">
        <f>IF(AJ55&lt;=0,0,MIN(AJ55+AK55,MIN(Schulden!G16,AJ55+AK55)+MIN(MAX(0,Strategie!$C$9+SUMIFS(Sonderzahlungen!$D$8:$D$67,Sonderzahlungen!$G$8:$G$67,$B55,Sonderzahlungen!$E$8:$E$67,"Nach Strategie")-(IF(AND(Schulden!J8&lt;Schulden!J16,D55&gt;0),MAX(0,D55+E55-MIN(Schulden!G8,D55+E55)),0)+IF(AND(Schulden!J9&lt;Schulden!J16,H55&gt;0),MAX(0,H55+I55-MIN(Schulden!G9,H55+I55)),0)+IF(AND(Schulden!J10&lt;Schulden!J16,L55&gt;0),MAX(0,L55+M55-MIN(Schulden!G10,L55+M55)),0)+IF(AND(Schulden!J11&lt;Schulden!J16,P55&gt;0),MAX(0,P55+Q55-MIN(Schulden!G11,P55+Q55)),0)+IF(AND(Schulden!J12&lt;Schulden!J16,T55&gt;0),MAX(0,T55+U55-MIN(Schulden!G12,T55+U55)),0)+IF(AND(Schulden!J13&lt;Schulden!J16,X55&gt;0),MAX(0,X55+Y55-MIN(Schulden!G13,X55+Y55)),0)+IF(AND(Schulden!J14&lt;Schulden!J16,AB55&gt;0),MAX(0,AB55+AC55-MIN(Schulden!G14,AB55+AC55)),0)+IF(AND(Schulden!J15&lt;Schulden!J16,AF55&gt;0),MAX(0,AF55+AG55-MIN(Schulden!G15,AF55+AG55)),0)+IF(AND(Schulden!J16&lt;Schulden!J16,AJ55&gt;0),MAX(0,AJ55+AK55-MIN(Schulden!G16,AJ55+AK55)),0)+IF(AND(Schulden!J17&lt;Schulden!J16,AN55&gt;0),MAX(0,AN55+AO55-MIN(Schulden!G17,AN55+AO55)),0)+IF(AND(Schulden!J18&lt;Schulden!J16,AR55&gt;0),MAX(0,AR55+AS55-MIN(Schulden!G18,AR55+AS55)),0)+IF(AND(Schulden!J19&lt;Schulden!J16,AV55&gt;0),MAX(0,AV55+AW55-MIN(Schulden!G19,AV55+AW55)),0)+IF(AND(Schulden!J20&lt;Schulden!J16,AZ55&gt;0),MAX(0,AZ55+BA55-MIN(Schulden!G20,AZ55+BA55)),0)+IF(AND(Schulden!J21&lt;Schulden!J16,BD55&gt;0),MAX(0,BD55+BE55-MIN(Schulden!G21,BD55+BE55)),0)+IF(AND(Schulden!J22&lt;Schulden!J16,BH55&gt;0),MAX(0,BH55+BI55-MIN(Schulden!G22,BH55+BI55)),0))),MAX(0,AJ55+AK55-MIN(Schulden!G16,AJ55+AK55)))+SUMIFS(Sonderzahlungen!$D$8:$D$67,Sonderzahlungen!$G$8:$G$67,$B55,Sonderzahlungen!$E$8:$E$67,"Gezielte Schuld",Sonderzahlungen!$F$8:$F$67,Schulden!B16)))</f>
        <v/>
      </c>
      <c r="AM55" s="24">
        <f>MAX(0,AJ55+AK55-AL55)</f>
        <v/>
      </c>
      <c r="AN55" s="24">
        <f>AQ54</f>
        <v/>
      </c>
      <c r="AO55" s="24">
        <f>IF(AN55&lt;=0,0,AN55*Schulden!F17/12)</f>
        <v/>
      </c>
      <c r="AP55" s="24">
        <f>IF(AN55&lt;=0,0,MIN(AN55+AO55,MIN(Schulden!G17,AN55+AO55)+MIN(MAX(0,Strategie!$C$9+SUMIFS(Sonderzahlungen!$D$8:$D$67,Sonderzahlungen!$G$8:$G$67,$B55,Sonderzahlungen!$E$8:$E$67,"Nach Strategie")-(IF(AND(Schulden!J8&lt;Schulden!J17,D55&gt;0),MAX(0,D55+E55-MIN(Schulden!G8,D55+E55)),0)+IF(AND(Schulden!J9&lt;Schulden!J17,H55&gt;0),MAX(0,H55+I55-MIN(Schulden!G9,H55+I55)),0)+IF(AND(Schulden!J10&lt;Schulden!J17,L55&gt;0),MAX(0,L55+M55-MIN(Schulden!G10,L55+M55)),0)+IF(AND(Schulden!J11&lt;Schulden!J17,P55&gt;0),MAX(0,P55+Q55-MIN(Schulden!G11,P55+Q55)),0)+IF(AND(Schulden!J12&lt;Schulden!J17,T55&gt;0),MAX(0,T55+U55-MIN(Schulden!G12,T55+U55)),0)+IF(AND(Schulden!J13&lt;Schulden!J17,X55&gt;0),MAX(0,X55+Y55-MIN(Schulden!G13,X55+Y55)),0)+IF(AND(Schulden!J14&lt;Schulden!J17,AB55&gt;0),MAX(0,AB55+AC55-MIN(Schulden!G14,AB55+AC55)),0)+IF(AND(Schulden!J15&lt;Schulden!J17,AF55&gt;0),MAX(0,AF55+AG55-MIN(Schulden!G15,AF55+AG55)),0)+IF(AND(Schulden!J16&lt;Schulden!J17,AJ55&gt;0),MAX(0,AJ55+AK55-MIN(Schulden!G16,AJ55+AK55)),0)+IF(AND(Schulden!J17&lt;Schulden!J17,AN55&gt;0),MAX(0,AN55+AO55-MIN(Schulden!G17,AN55+AO55)),0)+IF(AND(Schulden!J18&lt;Schulden!J17,AR55&gt;0),MAX(0,AR55+AS55-MIN(Schulden!G18,AR55+AS55)),0)+IF(AND(Schulden!J19&lt;Schulden!J17,AV55&gt;0),MAX(0,AV55+AW55-MIN(Schulden!G19,AV55+AW55)),0)+IF(AND(Schulden!J20&lt;Schulden!J17,AZ55&gt;0),MAX(0,AZ55+BA55-MIN(Schulden!G20,AZ55+BA55)),0)+IF(AND(Schulden!J21&lt;Schulden!J17,BD55&gt;0),MAX(0,BD55+BE55-MIN(Schulden!G21,BD55+BE55)),0)+IF(AND(Schulden!J22&lt;Schulden!J17,BH55&gt;0),MAX(0,BH55+BI55-MIN(Schulden!G22,BH55+BI55)),0))),MAX(0,AN55+AO55-MIN(Schulden!G17,AN55+AO55)))+SUMIFS(Sonderzahlungen!$D$8:$D$67,Sonderzahlungen!$G$8:$G$67,$B55,Sonderzahlungen!$E$8:$E$67,"Gezielte Schuld",Sonderzahlungen!$F$8:$F$67,Schulden!B17)))</f>
        <v/>
      </c>
      <c r="AQ55" s="24">
        <f>MAX(0,AN55+AO55-AP55)</f>
        <v/>
      </c>
      <c r="AR55" s="24">
        <f>AU54</f>
        <v/>
      </c>
      <c r="AS55" s="24">
        <f>IF(AR55&lt;=0,0,AR55*Schulden!F18/12)</f>
        <v/>
      </c>
      <c r="AT55" s="24">
        <f>IF(AR55&lt;=0,0,MIN(AR55+AS55,MIN(Schulden!G18,AR55+AS55)+MIN(MAX(0,Strategie!$C$9+SUMIFS(Sonderzahlungen!$D$8:$D$67,Sonderzahlungen!$G$8:$G$67,$B55,Sonderzahlungen!$E$8:$E$67,"Nach Strategie")-(IF(AND(Schulden!J8&lt;Schulden!J18,D55&gt;0),MAX(0,D55+E55-MIN(Schulden!G8,D55+E55)),0)+IF(AND(Schulden!J9&lt;Schulden!J18,H55&gt;0),MAX(0,H55+I55-MIN(Schulden!G9,H55+I55)),0)+IF(AND(Schulden!J10&lt;Schulden!J18,L55&gt;0),MAX(0,L55+M55-MIN(Schulden!G10,L55+M55)),0)+IF(AND(Schulden!J11&lt;Schulden!J18,P55&gt;0),MAX(0,P55+Q55-MIN(Schulden!G11,P55+Q55)),0)+IF(AND(Schulden!J12&lt;Schulden!J18,T55&gt;0),MAX(0,T55+U55-MIN(Schulden!G12,T55+U55)),0)+IF(AND(Schulden!J13&lt;Schulden!J18,X55&gt;0),MAX(0,X55+Y55-MIN(Schulden!G13,X55+Y55)),0)+IF(AND(Schulden!J14&lt;Schulden!J18,AB55&gt;0),MAX(0,AB55+AC55-MIN(Schulden!G14,AB55+AC55)),0)+IF(AND(Schulden!J15&lt;Schulden!J18,AF55&gt;0),MAX(0,AF55+AG55-MIN(Schulden!G15,AF55+AG55)),0)+IF(AND(Schulden!J16&lt;Schulden!J18,AJ55&gt;0),MAX(0,AJ55+AK55-MIN(Schulden!G16,AJ55+AK55)),0)+IF(AND(Schulden!J17&lt;Schulden!J18,AN55&gt;0),MAX(0,AN55+AO55-MIN(Schulden!G17,AN55+AO55)),0)+IF(AND(Schulden!J18&lt;Schulden!J18,AR55&gt;0),MAX(0,AR55+AS55-MIN(Schulden!G18,AR55+AS55)),0)+IF(AND(Schulden!J19&lt;Schulden!J18,AV55&gt;0),MAX(0,AV55+AW55-MIN(Schulden!G19,AV55+AW55)),0)+IF(AND(Schulden!J20&lt;Schulden!J18,AZ55&gt;0),MAX(0,AZ55+BA55-MIN(Schulden!G20,AZ55+BA55)),0)+IF(AND(Schulden!J21&lt;Schulden!J18,BD55&gt;0),MAX(0,BD55+BE55-MIN(Schulden!G21,BD55+BE55)),0)+IF(AND(Schulden!J22&lt;Schulden!J18,BH55&gt;0),MAX(0,BH55+BI55-MIN(Schulden!G22,BH55+BI55)),0))),MAX(0,AR55+AS55-MIN(Schulden!G18,AR55+AS55)))+SUMIFS(Sonderzahlungen!$D$8:$D$67,Sonderzahlungen!$G$8:$G$67,$B55,Sonderzahlungen!$E$8:$E$67,"Gezielte Schuld",Sonderzahlungen!$F$8:$F$67,Schulden!B18)))</f>
        <v/>
      </c>
      <c r="AU55" s="24">
        <f>MAX(0,AR55+AS55-AT55)</f>
        <v/>
      </c>
      <c r="AV55" s="24">
        <f>AY54</f>
        <v/>
      </c>
      <c r="AW55" s="24">
        <f>IF(AV55&lt;=0,0,AV55*Schulden!F19/12)</f>
        <v/>
      </c>
      <c r="AX55" s="24">
        <f>IF(AV55&lt;=0,0,MIN(AV55+AW55,MIN(Schulden!G19,AV55+AW55)+MIN(MAX(0,Strategie!$C$9+SUMIFS(Sonderzahlungen!$D$8:$D$67,Sonderzahlungen!$G$8:$G$67,$B55,Sonderzahlungen!$E$8:$E$67,"Nach Strategie")-(IF(AND(Schulden!J8&lt;Schulden!J19,D55&gt;0),MAX(0,D55+E55-MIN(Schulden!G8,D55+E55)),0)+IF(AND(Schulden!J9&lt;Schulden!J19,H55&gt;0),MAX(0,H55+I55-MIN(Schulden!G9,H55+I55)),0)+IF(AND(Schulden!J10&lt;Schulden!J19,L55&gt;0),MAX(0,L55+M55-MIN(Schulden!G10,L55+M55)),0)+IF(AND(Schulden!J11&lt;Schulden!J19,P55&gt;0),MAX(0,P55+Q55-MIN(Schulden!G11,P55+Q55)),0)+IF(AND(Schulden!J12&lt;Schulden!J19,T55&gt;0),MAX(0,T55+U55-MIN(Schulden!G12,T55+U55)),0)+IF(AND(Schulden!J13&lt;Schulden!J19,X55&gt;0),MAX(0,X55+Y55-MIN(Schulden!G13,X55+Y55)),0)+IF(AND(Schulden!J14&lt;Schulden!J19,AB55&gt;0),MAX(0,AB55+AC55-MIN(Schulden!G14,AB55+AC55)),0)+IF(AND(Schulden!J15&lt;Schulden!J19,AF55&gt;0),MAX(0,AF55+AG55-MIN(Schulden!G15,AF55+AG55)),0)+IF(AND(Schulden!J16&lt;Schulden!J19,AJ55&gt;0),MAX(0,AJ55+AK55-MIN(Schulden!G16,AJ55+AK55)),0)+IF(AND(Schulden!J17&lt;Schulden!J19,AN55&gt;0),MAX(0,AN55+AO55-MIN(Schulden!G17,AN55+AO55)),0)+IF(AND(Schulden!J18&lt;Schulden!J19,AR55&gt;0),MAX(0,AR55+AS55-MIN(Schulden!G18,AR55+AS55)),0)+IF(AND(Schulden!J19&lt;Schulden!J19,AV55&gt;0),MAX(0,AV55+AW55-MIN(Schulden!G19,AV55+AW55)),0)+IF(AND(Schulden!J20&lt;Schulden!J19,AZ55&gt;0),MAX(0,AZ55+BA55-MIN(Schulden!G20,AZ55+BA55)),0)+IF(AND(Schulden!J21&lt;Schulden!J19,BD55&gt;0),MAX(0,BD55+BE55-MIN(Schulden!G21,BD55+BE55)),0)+IF(AND(Schulden!J22&lt;Schulden!J19,BH55&gt;0),MAX(0,BH55+BI55-MIN(Schulden!G22,BH55+BI55)),0))),MAX(0,AV55+AW55-MIN(Schulden!G19,AV55+AW55)))+SUMIFS(Sonderzahlungen!$D$8:$D$67,Sonderzahlungen!$G$8:$G$67,$B55,Sonderzahlungen!$E$8:$E$67,"Gezielte Schuld",Sonderzahlungen!$F$8:$F$67,Schulden!B19)))</f>
        <v/>
      </c>
      <c r="AY55" s="24">
        <f>MAX(0,AV55+AW55-AX55)</f>
        <v/>
      </c>
      <c r="AZ55" s="24">
        <f>BC54</f>
        <v/>
      </c>
      <c r="BA55" s="24">
        <f>IF(AZ55&lt;=0,0,AZ55*Schulden!F20/12)</f>
        <v/>
      </c>
      <c r="BB55" s="24">
        <f>IF(AZ55&lt;=0,0,MIN(AZ55+BA55,MIN(Schulden!G20,AZ55+BA55)+MIN(MAX(0,Strategie!$C$9+SUMIFS(Sonderzahlungen!$D$8:$D$67,Sonderzahlungen!$G$8:$G$67,$B55,Sonderzahlungen!$E$8:$E$67,"Nach Strategie")-(IF(AND(Schulden!J8&lt;Schulden!J20,D55&gt;0),MAX(0,D55+E55-MIN(Schulden!G8,D55+E55)),0)+IF(AND(Schulden!J9&lt;Schulden!J20,H55&gt;0),MAX(0,H55+I55-MIN(Schulden!G9,H55+I55)),0)+IF(AND(Schulden!J10&lt;Schulden!J20,L55&gt;0),MAX(0,L55+M55-MIN(Schulden!G10,L55+M55)),0)+IF(AND(Schulden!J11&lt;Schulden!J20,P55&gt;0),MAX(0,P55+Q55-MIN(Schulden!G11,P55+Q55)),0)+IF(AND(Schulden!J12&lt;Schulden!J20,T55&gt;0),MAX(0,T55+U55-MIN(Schulden!G12,T55+U55)),0)+IF(AND(Schulden!J13&lt;Schulden!J20,X55&gt;0),MAX(0,X55+Y55-MIN(Schulden!G13,X55+Y55)),0)+IF(AND(Schulden!J14&lt;Schulden!J20,AB55&gt;0),MAX(0,AB55+AC55-MIN(Schulden!G14,AB55+AC55)),0)+IF(AND(Schulden!J15&lt;Schulden!J20,AF55&gt;0),MAX(0,AF55+AG55-MIN(Schulden!G15,AF55+AG55)),0)+IF(AND(Schulden!J16&lt;Schulden!J20,AJ55&gt;0),MAX(0,AJ55+AK55-MIN(Schulden!G16,AJ55+AK55)),0)+IF(AND(Schulden!J17&lt;Schulden!J20,AN55&gt;0),MAX(0,AN55+AO55-MIN(Schulden!G17,AN55+AO55)),0)+IF(AND(Schulden!J18&lt;Schulden!J20,AR55&gt;0),MAX(0,AR55+AS55-MIN(Schulden!G18,AR55+AS55)),0)+IF(AND(Schulden!J19&lt;Schulden!J20,AV55&gt;0),MAX(0,AV55+AW55-MIN(Schulden!G19,AV55+AW55)),0)+IF(AND(Schulden!J20&lt;Schulden!J20,AZ55&gt;0),MAX(0,AZ55+BA55-MIN(Schulden!G20,AZ55+BA55)),0)+IF(AND(Schulden!J21&lt;Schulden!J20,BD55&gt;0),MAX(0,BD55+BE55-MIN(Schulden!G21,BD55+BE55)),0)+IF(AND(Schulden!J22&lt;Schulden!J20,BH55&gt;0),MAX(0,BH55+BI55-MIN(Schulden!G22,BH55+BI55)),0))),MAX(0,AZ55+BA55-MIN(Schulden!G20,AZ55+BA55)))+SUMIFS(Sonderzahlungen!$D$8:$D$67,Sonderzahlungen!$G$8:$G$67,$B55,Sonderzahlungen!$E$8:$E$67,"Gezielte Schuld",Sonderzahlungen!$F$8:$F$67,Schulden!B20)))</f>
        <v/>
      </c>
      <c r="BC55" s="24">
        <f>MAX(0,AZ55+BA55-BB55)</f>
        <v/>
      </c>
      <c r="BD55" s="24">
        <f>BG54</f>
        <v/>
      </c>
      <c r="BE55" s="24">
        <f>IF(BD55&lt;=0,0,BD55*Schulden!F21/12)</f>
        <v/>
      </c>
      <c r="BF55" s="24">
        <f>IF(BD55&lt;=0,0,MIN(BD55+BE55,MIN(Schulden!G21,BD55+BE55)+MIN(MAX(0,Strategie!$C$9+SUMIFS(Sonderzahlungen!$D$8:$D$67,Sonderzahlungen!$G$8:$G$67,$B55,Sonderzahlungen!$E$8:$E$67,"Nach Strategie")-(IF(AND(Schulden!J8&lt;Schulden!J21,D55&gt;0),MAX(0,D55+E55-MIN(Schulden!G8,D55+E55)),0)+IF(AND(Schulden!J9&lt;Schulden!J21,H55&gt;0),MAX(0,H55+I55-MIN(Schulden!G9,H55+I55)),0)+IF(AND(Schulden!J10&lt;Schulden!J21,L55&gt;0),MAX(0,L55+M55-MIN(Schulden!G10,L55+M55)),0)+IF(AND(Schulden!J11&lt;Schulden!J21,P55&gt;0),MAX(0,P55+Q55-MIN(Schulden!G11,P55+Q55)),0)+IF(AND(Schulden!J12&lt;Schulden!J21,T55&gt;0),MAX(0,T55+U55-MIN(Schulden!G12,T55+U55)),0)+IF(AND(Schulden!J13&lt;Schulden!J21,X55&gt;0),MAX(0,X55+Y55-MIN(Schulden!G13,X55+Y55)),0)+IF(AND(Schulden!J14&lt;Schulden!J21,AB55&gt;0),MAX(0,AB55+AC55-MIN(Schulden!G14,AB55+AC55)),0)+IF(AND(Schulden!J15&lt;Schulden!J21,AF55&gt;0),MAX(0,AF55+AG55-MIN(Schulden!G15,AF55+AG55)),0)+IF(AND(Schulden!J16&lt;Schulden!J21,AJ55&gt;0),MAX(0,AJ55+AK55-MIN(Schulden!G16,AJ55+AK55)),0)+IF(AND(Schulden!J17&lt;Schulden!J21,AN55&gt;0),MAX(0,AN55+AO55-MIN(Schulden!G17,AN55+AO55)),0)+IF(AND(Schulden!J18&lt;Schulden!J21,AR55&gt;0),MAX(0,AR55+AS55-MIN(Schulden!G18,AR55+AS55)),0)+IF(AND(Schulden!J19&lt;Schulden!J21,AV55&gt;0),MAX(0,AV55+AW55-MIN(Schulden!G19,AV55+AW55)),0)+IF(AND(Schulden!J20&lt;Schulden!J21,AZ55&gt;0),MAX(0,AZ55+BA55-MIN(Schulden!G20,AZ55+BA55)),0)+IF(AND(Schulden!J21&lt;Schulden!J21,BD55&gt;0),MAX(0,BD55+BE55-MIN(Schulden!G21,BD55+BE55)),0)+IF(AND(Schulden!J22&lt;Schulden!J21,BH55&gt;0),MAX(0,BH55+BI55-MIN(Schulden!G22,BH55+BI55)),0))),MAX(0,BD55+BE55-MIN(Schulden!G21,BD55+BE55)))+SUMIFS(Sonderzahlungen!$D$8:$D$67,Sonderzahlungen!$G$8:$G$67,$B55,Sonderzahlungen!$E$8:$E$67,"Gezielte Schuld",Sonderzahlungen!$F$8:$F$67,Schulden!B21)))</f>
        <v/>
      </c>
      <c r="BG55" s="24">
        <f>MAX(0,BD55+BE55-BF55)</f>
        <v/>
      </c>
      <c r="BH55" s="24">
        <f>BK54</f>
        <v/>
      </c>
      <c r="BI55" s="24">
        <f>IF(BH55&lt;=0,0,BH55*Schulden!F22/12)</f>
        <v/>
      </c>
      <c r="BJ55" s="24">
        <f>IF(BH55&lt;=0,0,MIN(BH55+BI55,MIN(Schulden!G22,BH55+BI55)+MIN(MAX(0,Strategie!$C$9+SUMIFS(Sonderzahlungen!$D$8:$D$67,Sonderzahlungen!$G$8:$G$67,$B55,Sonderzahlungen!$E$8:$E$67,"Nach Strategie")-(IF(AND(Schulden!J8&lt;Schulden!J22,D55&gt;0),MAX(0,D55+E55-MIN(Schulden!G8,D55+E55)),0)+IF(AND(Schulden!J9&lt;Schulden!J22,H55&gt;0),MAX(0,H55+I55-MIN(Schulden!G9,H55+I55)),0)+IF(AND(Schulden!J10&lt;Schulden!J22,L55&gt;0),MAX(0,L55+M55-MIN(Schulden!G10,L55+M55)),0)+IF(AND(Schulden!J11&lt;Schulden!J22,P55&gt;0),MAX(0,P55+Q55-MIN(Schulden!G11,P55+Q55)),0)+IF(AND(Schulden!J12&lt;Schulden!J22,T55&gt;0),MAX(0,T55+U55-MIN(Schulden!G12,T55+U55)),0)+IF(AND(Schulden!J13&lt;Schulden!J22,X55&gt;0),MAX(0,X55+Y55-MIN(Schulden!G13,X55+Y55)),0)+IF(AND(Schulden!J14&lt;Schulden!J22,AB55&gt;0),MAX(0,AB55+AC55-MIN(Schulden!G14,AB55+AC55)),0)+IF(AND(Schulden!J15&lt;Schulden!J22,AF55&gt;0),MAX(0,AF55+AG55-MIN(Schulden!G15,AF55+AG55)),0)+IF(AND(Schulden!J16&lt;Schulden!J22,AJ55&gt;0),MAX(0,AJ55+AK55-MIN(Schulden!G16,AJ55+AK55)),0)+IF(AND(Schulden!J17&lt;Schulden!J22,AN55&gt;0),MAX(0,AN55+AO55-MIN(Schulden!G17,AN55+AO55)),0)+IF(AND(Schulden!J18&lt;Schulden!J22,AR55&gt;0),MAX(0,AR55+AS55-MIN(Schulden!G18,AR55+AS55)),0)+IF(AND(Schulden!J19&lt;Schulden!J22,AV55&gt;0),MAX(0,AV55+AW55-MIN(Schulden!G19,AV55+AW55)),0)+IF(AND(Schulden!J20&lt;Schulden!J22,AZ55&gt;0),MAX(0,AZ55+BA55-MIN(Schulden!G20,AZ55+BA55)),0)+IF(AND(Schulden!J21&lt;Schulden!J22,BD55&gt;0),MAX(0,BD55+BE55-MIN(Schulden!G21,BD55+BE55)),0)+IF(AND(Schulden!J22&lt;Schulden!J22,BH55&gt;0),MAX(0,BH55+BI55-MIN(Schulden!G22,BH55+BI55)),0))),MAX(0,BH55+BI55-MIN(Schulden!G22,BH55+BI55)))+SUMIFS(Sonderzahlungen!$D$8:$D$67,Sonderzahlungen!$G$8:$G$67,$B55,Sonderzahlungen!$E$8:$E$67,"Gezielte Schuld",Sonderzahlungen!$F$8:$F$67,Schulden!B22)))</f>
        <v/>
      </c>
      <c r="BK55" s="24">
        <f>MAX(0,BH55+BI55-BJ55)</f>
        <v/>
      </c>
    </row>
    <row r="56">
      <c r="B56" s="23">
        <f>EDATE(B55,1)</f>
        <v/>
      </c>
      <c r="C56" s="24">
        <f>SUMIFS(Sonderzahlungen!$D$8:$D$67,Sonderzahlungen!$G$8:$G$67,B56)</f>
        <v/>
      </c>
      <c r="D56" s="24">
        <f>G55</f>
        <v/>
      </c>
      <c r="E56" s="24">
        <f>IF(D56&lt;=0,0,D56*Schulden!F8/12)</f>
        <v/>
      </c>
      <c r="F56" s="24">
        <f>IF(D56&lt;=0,0,MIN(D56+E56,MIN(Schulden!G8,D56+E56)+MIN(MAX(0,Strategie!$C$9+SUMIFS(Sonderzahlungen!$D$8:$D$67,Sonderzahlungen!$G$8:$G$67,$B56,Sonderzahlungen!$E$8:$E$67,"Nach Strategie")-(IF(AND(Schulden!J8&lt;Schulden!J8,D56&gt;0),MAX(0,D56+E56-MIN(Schulden!G8,D56+E56)),0)+IF(AND(Schulden!J9&lt;Schulden!J8,H56&gt;0),MAX(0,H56+I56-MIN(Schulden!G9,H56+I56)),0)+IF(AND(Schulden!J10&lt;Schulden!J8,L56&gt;0),MAX(0,L56+M56-MIN(Schulden!G10,L56+M56)),0)+IF(AND(Schulden!J11&lt;Schulden!J8,P56&gt;0),MAX(0,P56+Q56-MIN(Schulden!G11,P56+Q56)),0)+IF(AND(Schulden!J12&lt;Schulden!J8,T56&gt;0),MAX(0,T56+U56-MIN(Schulden!G12,T56+U56)),0)+IF(AND(Schulden!J13&lt;Schulden!J8,X56&gt;0),MAX(0,X56+Y56-MIN(Schulden!G13,X56+Y56)),0)+IF(AND(Schulden!J14&lt;Schulden!J8,AB56&gt;0),MAX(0,AB56+AC56-MIN(Schulden!G14,AB56+AC56)),0)+IF(AND(Schulden!J15&lt;Schulden!J8,AF56&gt;0),MAX(0,AF56+AG56-MIN(Schulden!G15,AF56+AG56)),0)+IF(AND(Schulden!J16&lt;Schulden!J8,AJ56&gt;0),MAX(0,AJ56+AK56-MIN(Schulden!G16,AJ56+AK56)),0)+IF(AND(Schulden!J17&lt;Schulden!J8,AN56&gt;0),MAX(0,AN56+AO56-MIN(Schulden!G17,AN56+AO56)),0)+IF(AND(Schulden!J18&lt;Schulden!J8,AR56&gt;0),MAX(0,AR56+AS56-MIN(Schulden!G18,AR56+AS56)),0)+IF(AND(Schulden!J19&lt;Schulden!J8,AV56&gt;0),MAX(0,AV56+AW56-MIN(Schulden!G19,AV56+AW56)),0)+IF(AND(Schulden!J20&lt;Schulden!J8,AZ56&gt;0),MAX(0,AZ56+BA56-MIN(Schulden!G20,AZ56+BA56)),0)+IF(AND(Schulden!J21&lt;Schulden!J8,BD56&gt;0),MAX(0,BD56+BE56-MIN(Schulden!G21,BD56+BE56)),0)+IF(AND(Schulden!J22&lt;Schulden!J8,BH56&gt;0),MAX(0,BH56+BI56-MIN(Schulden!G22,BH56+BI56)),0))),MAX(0,D56+E56-MIN(Schulden!G8,D56+E56)))+SUMIFS(Sonderzahlungen!$D$8:$D$67,Sonderzahlungen!$G$8:$G$67,$B56,Sonderzahlungen!$E$8:$E$67,"Gezielte Schuld",Sonderzahlungen!$F$8:$F$67,Schulden!B8)))</f>
        <v/>
      </c>
      <c r="G56" s="24">
        <f>MAX(0,D56+E56-F56)</f>
        <v/>
      </c>
      <c r="H56" s="24">
        <f>K55</f>
        <v/>
      </c>
      <c r="I56" s="24">
        <f>IF(H56&lt;=0,0,H56*Schulden!F9/12)</f>
        <v/>
      </c>
      <c r="J56" s="24">
        <f>IF(H56&lt;=0,0,MIN(H56+I56,MIN(Schulden!G9,H56+I56)+MIN(MAX(0,Strategie!$C$9+SUMIFS(Sonderzahlungen!$D$8:$D$67,Sonderzahlungen!$G$8:$G$67,$B56,Sonderzahlungen!$E$8:$E$67,"Nach Strategie")-(IF(AND(Schulden!J8&lt;Schulden!J9,D56&gt;0),MAX(0,D56+E56-MIN(Schulden!G8,D56+E56)),0)+IF(AND(Schulden!J9&lt;Schulden!J9,H56&gt;0),MAX(0,H56+I56-MIN(Schulden!G9,H56+I56)),0)+IF(AND(Schulden!J10&lt;Schulden!J9,L56&gt;0),MAX(0,L56+M56-MIN(Schulden!G10,L56+M56)),0)+IF(AND(Schulden!J11&lt;Schulden!J9,P56&gt;0),MAX(0,P56+Q56-MIN(Schulden!G11,P56+Q56)),0)+IF(AND(Schulden!J12&lt;Schulden!J9,T56&gt;0),MAX(0,T56+U56-MIN(Schulden!G12,T56+U56)),0)+IF(AND(Schulden!J13&lt;Schulden!J9,X56&gt;0),MAX(0,X56+Y56-MIN(Schulden!G13,X56+Y56)),0)+IF(AND(Schulden!J14&lt;Schulden!J9,AB56&gt;0),MAX(0,AB56+AC56-MIN(Schulden!G14,AB56+AC56)),0)+IF(AND(Schulden!J15&lt;Schulden!J9,AF56&gt;0),MAX(0,AF56+AG56-MIN(Schulden!G15,AF56+AG56)),0)+IF(AND(Schulden!J16&lt;Schulden!J9,AJ56&gt;0),MAX(0,AJ56+AK56-MIN(Schulden!G16,AJ56+AK56)),0)+IF(AND(Schulden!J17&lt;Schulden!J9,AN56&gt;0),MAX(0,AN56+AO56-MIN(Schulden!G17,AN56+AO56)),0)+IF(AND(Schulden!J18&lt;Schulden!J9,AR56&gt;0),MAX(0,AR56+AS56-MIN(Schulden!G18,AR56+AS56)),0)+IF(AND(Schulden!J19&lt;Schulden!J9,AV56&gt;0),MAX(0,AV56+AW56-MIN(Schulden!G19,AV56+AW56)),0)+IF(AND(Schulden!J20&lt;Schulden!J9,AZ56&gt;0),MAX(0,AZ56+BA56-MIN(Schulden!G20,AZ56+BA56)),0)+IF(AND(Schulden!J21&lt;Schulden!J9,BD56&gt;0),MAX(0,BD56+BE56-MIN(Schulden!G21,BD56+BE56)),0)+IF(AND(Schulden!J22&lt;Schulden!J9,BH56&gt;0),MAX(0,BH56+BI56-MIN(Schulden!G22,BH56+BI56)),0))),MAX(0,H56+I56-MIN(Schulden!G9,H56+I56)))+SUMIFS(Sonderzahlungen!$D$8:$D$67,Sonderzahlungen!$G$8:$G$67,$B56,Sonderzahlungen!$E$8:$E$67,"Gezielte Schuld",Sonderzahlungen!$F$8:$F$67,Schulden!B9)))</f>
        <v/>
      </c>
      <c r="K56" s="24">
        <f>MAX(0,H56+I56-J56)</f>
        <v/>
      </c>
      <c r="L56" s="24">
        <f>O55</f>
        <v/>
      </c>
      <c r="M56" s="24">
        <f>IF(L56&lt;=0,0,L56*Schulden!F10/12)</f>
        <v/>
      </c>
      <c r="N56" s="24">
        <f>IF(L56&lt;=0,0,MIN(L56+M56,MIN(Schulden!G10,L56+M56)+MIN(MAX(0,Strategie!$C$9+SUMIFS(Sonderzahlungen!$D$8:$D$67,Sonderzahlungen!$G$8:$G$67,$B56,Sonderzahlungen!$E$8:$E$67,"Nach Strategie")-(IF(AND(Schulden!J8&lt;Schulden!J10,D56&gt;0),MAX(0,D56+E56-MIN(Schulden!G8,D56+E56)),0)+IF(AND(Schulden!J9&lt;Schulden!J10,H56&gt;0),MAX(0,H56+I56-MIN(Schulden!G9,H56+I56)),0)+IF(AND(Schulden!J10&lt;Schulden!J10,L56&gt;0),MAX(0,L56+M56-MIN(Schulden!G10,L56+M56)),0)+IF(AND(Schulden!J11&lt;Schulden!J10,P56&gt;0),MAX(0,P56+Q56-MIN(Schulden!G11,P56+Q56)),0)+IF(AND(Schulden!J12&lt;Schulden!J10,T56&gt;0),MAX(0,T56+U56-MIN(Schulden!G12,T56+U56)),0)+IF(AND(Schulden!J13&lt;Schulden!J10,X56&gt;0),MAX(0,X56+Y56-MIN(Schulden!G13,X56+Y56)),0)+IF(AND(Schulden!J14&lt;Schulden!J10,AB56&gt;0),MAX(0,AB56+AC56-MIN(Schulden!G14,AB56+AC56)),0)+IF(AND(Schulden!J15&lt;Schulden!J10,AF56&gt;0),MAX(0,AF56+AG56-MIN(Schulden!G15,AF56+AG56)),0)+IF(AND(Schulden!J16&lt;Schulden!J10,AJ56&gt;0),MAX(0,AJ56+AK56-MIN(Schulden!G16,AJ56+AK56)),0)+IF(AND(Schulden!J17&lt;Schulden!J10,AN56&gt;0),MAX(0,AN56+AO56-MIN(Schulden!G17,AN56+AO56)),0)+IF(AND(Schulden!J18&lt;Schulden!J10,AR56&gt;0),MAX(0,AR56+AS56-MIN(Schulden!G18,AR56+AS56)),0)+IF(AND(Schulden!J19&lt;Schulden!J10,AV56&gt;0),MAX(0,AV56+AW56-MIN(Schulden!G19,AV56+AW56)),0)+IF(AND(Schulden!J20&lt;Schulden!J10,AZ56&gt;0),MAX(0,AZ56+BA56-MIN(Schulden!G20,AZ56+BA56)),0)+IF(AND(Schulden!J21&lt;Schulden!J10,BD56&gt;0),MAX(0,BD56+BE56-MIN(Schulden!G21,BD56+BE56)),0)+IF(AND(Schulden!J22&lt;Schulden!J10,BH56&gt;0),MAX(0,BH56+BI56-MIN(Schulden!G22,BH56+BI56)),0))),MAX(0,L56+M56-MIN(Schulden!G10,L56+M56)))+SUMIFS(Sonderzahlungen!$D$8:$D$67,Sonderzahlungen!$G$8:$G$67,$B56,Sonderzahlungen!$E$8:$E$67,"Gezielte Schuld",Sonderzahlungen!$F$8:$F$67,Schulden!B10)))</f>
        <v/>
      </c>
      <c r="O56" s="24">
        <f>MAX(0,L56+M56-N56)</f>
        <v/>
      </c>
      <c r="P56" s="24">
        <f>S55</f>
        <v/>
      </c>
      <c r="Q56" s="24">
        <f>IF(P56&lt;=0,0,P56*Schulden!F11/12)</f>
        <v/>
      </c>
      <c r="R56" s="24">
        <f>IF(P56&lt;=0,0,MIN(P56+Q56,MIN(Schulden!G11,P56+Q56)+MIN(MAX(0,Strategie!$C$9+SUMIFS(Sonderzahlungen!$D$8:$D$67,Sonderzahlungen!$G$8:$G$67,$B56,Sonderzahlungen!$E$8:$E$67,"Nach Strategie")-(IF(AND(Schulden!J8&lt;Schulden!J11,D56&gt;0),MAX(0,D56+E56-MIN(Schulden!G8,D56+E56)),0)+IF(AND(Schulden!J9&lt;Schulden!J11,H56&gt;0),MAX(0,H56+I56-MIN(Schulden!G9,H56+I56)),0)+IF(AND(Schulden!J10&lt;Schulden!J11,L56&gt;0),MAX(0,L56+M56-MIN(Schulden!G10,L56+M56)),0)+IF(AND(Schulden!J11&lt;Schulden!J11,P56&gt;0),MAX(0,P56+Q56-MIN(Schulden!G11,P56+Q56)),0)+IF(AND(Schulden!J12&lt;Schulden!J11,T56&gt;0),MAX(0,T56+U56-MIN(Schulden!G12,T56+U56)),0)+IF(AND(Schulden!J13&lt;Schulden!J11,X56&gt;0),MAX(0,X56+Y56-MIN(Schulden!G13,X56+Y56)),0)+IF(AND(Schulden!J14&lt;Schulden!J11,AB56&gt;0),MAX(0,AB56+AC56-MIN(Schulden!G14,AB56+AC56)),0)+IF(AND(Schulden!J15&lt;Schulden!J11,AF56&gt;0),MAX(0,AF56+AG56-MIN(Schulden!G15,AF56+AG56)),0)+IF(AND(Schulden!J16&lt;Schulden!J11,AJ56&gt;0),MAX(0,AJ56+AK56-MIN(Schulden!G16,AJ56+AK56)),0)+IF(AND(Schulden!J17&lt;Schulden!J11,AN56&gt;0),MAX(0,AN56+AO56-MIN(Schulden!G17,AN56+AO56)),0)+IF(AND(Schulden!J18&lt;Schulden!J11,AR56&gt;0),MAX(0,AR56+AS56-MIN(Schulden!G18,AR56+AS56)),0)+IF(AND(Schulden!J19&lt;Schulden!J11,AV56&gt;0),MAX(0,AV56+AW56-MIN(Schulden!G19,AV56+AW56)),0)+IF(AND(Schulden!J20&lt;Schulden!J11,AZ56&gt;0),MAX(0,AZ56+BA56-MIN(Schulden!G20,AZ56+BA56)),0)+IF(AND(Schulden!J21&lt;Schulden!J11,BD56&gt;0),MAX(0,BD56+BE56-MIN(Schulden!G21,BD56+BE56)),0)+IF(AND(Schulden!J22&lt;Schulden!J11,BH56&gt;0),MAX(0,BH56+BI56-MIN(Schulden!G22,BH56+BI56)),0))),MAX(0,P56+Q56-MIN(Schulden!G11,P56+Q56)))+SUMIFS(Sonderzahlungen!$D$8:$D$67,Sonderzahlungen!$G$8:$G$67,$B56,Sonderzahlungen!$E$8:$E$67,"Gezielte Schuld",Sonderzahlungen!$F$8:$F$67,Schulden!B11)))</f>
        <v/>
      </c>
      <c r="S56" s="24">
        <f>MAX(0,P56+Q56-R56)</f>
        <v/>
      </c>
      <c r="T56" s="24">
        <f>W55</f>
        <v/>
      </c>
      <c r="U56" s="24">
        <f>IF(T56&lt;=0,0,T56*Schulden!F12/12)</f>
        <v/>
      </c>
      <c r="V56" s="24">
        <f>IF(T56&lt;=0,0,MIN(T56+U56,MIN(Schulden!G12,T56+U56)+MIN(MAX(0,Strategie!$C$9+SUMIFS(Sonderzahlungen!$D$8:$D$67,Sonderzahlungen!$G$8:$G$67,$B56,Sonderzahlungen!$E$8:$E$67,"Nach Strategie")-(IF(AND(Schulden!J8&lt;Schulden!J12,D56&gt;0),MAX(0,D56+E56-MIN(Schulden!G8,D56+E56)),0)+IF(AND(Schulden!J9&lt;Schulden!J12,H56&gt;0),MAX(0,H56+I56-MIN(Schulden!G9,H56+I56)),0)+IF(AND(Schulden!J10&lt;Schulden!J12,L56&gt;0),MAX(0,L56+M56-MIN(Schulden!G10,L56+M56)),0)+IF(AND(Schulden!J11&lt;Schulden!J12,P56&gt;0),MAX(0,P56+Q56-MIN(Schulden!G11,P56+Q56)),0)+IF(AND(Schulden!J12&lt;Schulden!J12,T56&gt;0),MAX(0,T56+U56-MIN(Schulden!G12,T56+U56)),0)+IF(AND(Schulden!J13&lt;Schulden!J12,X56&gt;0),MAX(0,X56+Y56-MIN(Schulden!G13,X56+Y56)),0)+IF(AND(Schulden!J14&lt;Schulden!J12,AB56&gt;0),MAX(0,AB56+AC56-MIN(Schulden!G14,AB56+AC56)),0)+IF(AND(Schulden!J15&lt;Schulden!J12,AF56&gt;0),MAX(0,AF56+AG56-MIN(Schulden!G15,AF56+AG56)),0)+IF(AND(Schulden!J16&lt;Schulden!J12,AJ56&gt;0),MAX(0,AJ56+AK56-MIN(Schulden!G16,AJ56+AK56)),0)+IF(AND(Schulden!J17&lt;Schulden!J12,AN56&gt;0),MAX(0,AN56+AO56-MIN(Schulden!G17,AN56+AO56)),0)+IF(AND(Schulden!J18&lt;Schulden!J12,AR56&gt;0),MAX(0,AR56+AS56-MIN(Schulden!G18,AR56+AS56)),0)+IF(AND(Schulden!J19&lt;Schulden!J12,AV56&gt;0),MAX(0,AV56+AW56-MIN(Schulden!G19,AV56+AW56)),0)+IF(AND(Schulden!J20&lt;Schulden!J12,AZ56&gt;0),MAX(0,AZ56+BA56-MIN(Schulden!G20,AZ56+BA56)),0)+IF(AND(Schulden!J21&lt;Schulden!J12,BD56&gt;0),MAX(0,BD56+BE56-MIN(Schulden!G21,BD56+BE56)),0)+IF(AND(Schulden!J22&lt;Schulden!J12,BH56&gt;0),MAX(0,BH56+BI56-MIN(Schulden!G22,BH56+BI56)),0))),MAX(0,T56+U56-MIN(Schulden!G12,T56+U56)))+SUMIFS(Sonderzahlungen!$D$8:$D$67,Sonderzahlungen!$G$8:$G$67,$B56,Sonderzahlungen!$E$8:$E$67,"Gezielte Schuld",Sonderzahlungen!$F$8:$F$67,Schulden!B12)))</f>
        <v/>
      </c>
      <c r="W56" s="24">
        <f>MAX(0,T56+U56-V56)</f>
        <v/>
      </c>
      <c r="X56" s="24">
        <f>AA55</f>
        <v/>
      </c>
      <c r="Y56" s="24">
        <f>IF(X56&lt;=0,0,X56*Schulden!F13/12)</f>
        <v/>
      </c>
      <c r="Z56" s="24">
        <f>IF(X56&lt;=0,0,MIN(X56+Y56,MIN(Schulden!G13,X56+Y56)+MIN(MAX(0,Strategie!$C$9+SUMIFS(Sonderzahlungen!$D$8:$D$67,Sonderzahlungen!$G$8:$G$67,$B56,Sonderzahlungen!$E$8:$E$67,"Nach Strategie")-(IF(AND(Schulden!J8&lt;Schulden!J13,D56&gt;0),MAX(0,D56+E56-MIN(Schulden!G8,D56+E56)),0)+IF(AND(Schulden!J9&lt;Schulden!J13,H56&gt;0),MAX(0,H56+I56-MIN(Schulden!G9,H56+I56)),0)+IF(AND(Schulden!J10&lt;Schulden!J13,L56&gt;0),MAX(0,L56+M56-MIN(Schulden!G10,L56+M56)),0)+IF(AND(Schulden!J11&lt;Schulden!J13,P56&gt;0),MAX(0,P56+Q56-MIN(Schulden!G11,P56+Q56)),0)+IF(AND(Schulden!J12&lt;Schulden!J13,T56&gt;0),MAX(0,T56+U56-MIN(Schulden!G12,T56+U56)),0)+IF(AND(Schulden!J13&lt;Schulden!J13,X56&gt;0),MAX(0,X56+Y56-MIN(Schulden!G13,X56+Y56)),0)+IF(AND(Schulden!J14&lt;Schulden!J13,AB56&gt;0),MAX(0,AB56+AC56-MIN(Schulden!G14,AB56+AC56)),0)+IF(AND(Schulden!J15&lt;Schulden!J13,AF56&gt;0),MAX(0,AF56+AG56-MIN(Schulden!G15,AF56+AG56)),0)+IF(AND(Schulden!J16&lt;Schulden!J13,AJ56&gt;0),MAX(0,AJ56+AK56-MIN(Schulden!G16,AJ56+AK56)),0)+IF(AND(Schulden!J17&lt;Schulden!J13,AN56&gt;0),MAX(0,AN56+AO56-MIN(Schulden!G17,AN56+AO56)),0)+IF(AND(Schulden!J18&lt;Schulden!J13,AR56&gt;0),MAX(0,AR56+AS56-MIN(Schulden!G18,AR56+AS56)),0)+IF(AND(Schulden!J19&lt;Schulden!J13,AV56&gt;0),MAX(0,AV56+AW56-MIN(Schulden!G19,AV56+AW56)),0)+IF(AND(Schulden!J20&lt;Schulden!J13,AZ56&gt;0),MAX(0,AZ56+BA56-MIN(Schulden!G20,AZ56+BA56)),0)+IF(AND(Schulden!J21&lt;Schulden!J13,BD56&gt;0),MAX(0,BD56+BE56-MIN(Schulden!G21,BD56+BE56)),0)+IF(AND(Schulden!J22&lt;Schulden!J13,BH56&gt;0),MAX(0,BH56+BI56-MIN(Schulden!G22,BH56+BI56)),0))),MAX(0,X56+Y56-MIN(Schulden!G13,X56+Y56)))+SUMIFS(Sonderzahlungen!$D$8:$D$67,Sonderzahlungen!$G$8:$G$67,$B56,Sonderzahlungen!$E$8:$E$67,"Gezielte Schuld",Sonderzahlungen!$F$8:$F$67,Schulden!B13)))</f>
        <v/>
      </c>
      <c r="AA56" s="24">
        <f>MAX(0,X56+Y56-Z56)</f>
        <v/>
      </c>
      <c r="AB56" s="24">
        <f>AE55</f>
        <v/>
      </c>
      <c r="AC56" s="24">
        <f>IF(AB56&lt;=0,0,AB56*Schulden!F14/12)</f>
        <v/>
      </c>
      <c r="AD56" s="24">
        <f>IF(AB56&lt;=0,0,MIN(AB56+AC56,MIN(Schulden!G14,AB56+AC56)+MIN(MAX(0,Strategie!$C$9+SUMIFS(Sonderzahlungen!$D$8:$D$67,Sonderzahlungen!$G$8:$G$67,$B56,Sonderzahlungen!$E$8:$E$67,"Nach Strategie")-(IF(AND(Schulden!J8&lt;Schulden!J14,D56&gt;0),MAX(0,D56+E56-MIN(Schulden!G8,D56+E56)),0)+IF(AND(Schulden!J9&lt;Schulden!J14,H56&gt;0),MAX(0,H56+I56-MIN(Schulden!G9,H56+I56)),0)+IF(AND(Schulden!J10&lt;Schulden!J14,L56&gt;0),MAX(0,L56+M56-MIN(Schulden!G10,L56+M56)),0)+IF(AND(Schulden!J11&lt;Schulden!J14,P56&gt;0),MAX(0,P56+Q56-MIN(Schulden!G11,P56+Q56)),0)+IF(AND(Schulden!J12&lt;Schulden!J14,T56&gt;0),MAX(0,T56+U56-MIN(Schulden!G12,T56+U56)),0)+IF(AND(Schulden!J13&lt;Schulden!J14,X56&gt;0),MAX(0,X56+Y56-MIN(Schulden!G13,X56+Y56)),0)+IF(AND(Schulden!J14&lt;Schulden!J14,AB56&gt;0),MAX(0,AB56+AC56-MIN(Schulden!G14,AB56+AC56)),0)+IF(AND(Schulden!J15&lt;Schulden!J14,AF56&gt;0),MAX(0,AF56+AG56-MIN(Schulden!G15,AF56+AG56)),0)+IF(AND(Schulden!J16&lt;Schulden!J14,AJ56&gt;0),MAX(0,AJ56+AK56-MIN(Schulden!G16,AJ56+AK56)),0)+IF(AND(Schulden!J17&lt;Schulden!J14,AN56&gt;0),MAX(0,AN56+AO56-MIN(Schulden!G17,AN56+AO56)),0)+IF(AND(Schulden!J18&lt;Schulden!J14,AR56&gt;0),MAX(0,AR56+AS56-MIN(Schulden!G18,AR56+AS56)),0)+IF(AND(Schulden!J19&lt;Schulden!J14,AV56&gt;0),MAX(0,AV56+AW56-MIN(Schulden!G19,AV56+AW56)),0)+IF(AND(Schulden!J20&lt;Schulden!J14,AZ56&gt;0),MAX(0,AZ56+BA56-MIN(Schulden!G20,AZ56+BA56)),0)+IF(AND(Schulden!J21&lt;Schulden!J14,BD56&gt;0),MAX(0,BD56+BE56-MIN(Schulden!G21,BD56+BE56)),0)+IF(AND(Schulden!J22&lt;Schulden!J14,BH56&gt;0),MAX(0,BH56+BI56-MIN(Schulden!G22,BH56+BI56)),0))),MAX(0,AB56+AC56-MIN(Schulden!G14,AB56+AC56)))+SUMIFS(Sonderzahlungen!$D$8:$D$67,Sonderzahlungen!$G$8:$G$67,$B56,Sonderzahlungen!$E$8:$E$67,"Gezielte Schuld",Sonderzahlungen!$F$8:$F$67,Schulden!B14)))</f>
        <v/>
      </c>
      <c r="AE56" s="24">
        <f>MAX(0,AB56+AC56-AD56)</f>
        <v/>
      </c>
      <c r="AF56" s="24">
        <f>AI55</f>
        <v/>
      </c>
      <c r="AG56" s="24">
        <f>IF(AF56&lt;=0,0,AF56*Schulden!F15/12)</f>
        <v/>
      </c>
      <c r="AH56" s="24">
        <f>IF(AF56&lt;=0,0,MIN(AF56+AG56,MIN(Schulden!G15,AF56+AG56)+MIN(MAX(0,Strategie!$C$9+SUMIFS(Sonderzahlungen!$D$8:$D$67,Sonderzahlungen!$G$8:$G$67,$B56,Sonderzahlungen!$E$8:$E$67,"Nach Strategie")-(IF(AND(Schulden!J8&lt;Schulden!J15,D56&gt;0),MAX(0,D56+E56-MIN(Schulden!G8,D56+E56)),0)+IF(AND(Schulden!J9&lt;Schulden!J15,H56&gt;0),MAX(0,H56+I56-MIN(Schulden!G9,H56+I56)),0)+IF(AND(Schulden!J10&lt;Schulden!J15,L56&gt;0),MAX(0,L56+M56-MIN(Schulden!G10,L56+M56)),0)+IF(AND(Schulden!J11&lt;Schulden!J15,P56&gt;0),MAX(0,P56+Q56-MIN(Schulden!G11,P56+Q56)),0)+IF(AND(Schulden!J12&lt;Schulden!J15,T56&gt;0),MAX(0,T56+U56-MIN(Schulden!G12,T56+U56)),0)+IF(AND(Schulden!J13&lt;Schulden!J15,X56&gt;0),MAX(0,X56+Y56-MIN(Schulden!G13,X56+Y56)),0)+IF(AND(Schulden!J14&lt;Schulden!J15,AB56&gt;0),MAX(0,AB56+AC56-MIN(Schulden!G14,AB56+AC56)),0)+IF(AND(Schulden!J15&lt;Schulden!J15,AF56&gt;0),MAX(0,AF56+AG56-MIN(Schulden!G15,AF56+AG56)),0)+IF(AND(Schulden!J16&lt;Schulden!J15,AJ56&gt;0),MAX(0,AJ56+AK56-MIN(Schulden!G16,AJ56+AK56)),0)+IF(AND(Schulden!J17&lt;Schulden!J15,AN56&gt;0),MAX(0,AN56+AO56-MIN(Schulden!G17,AN56+AO56)),0)+IF(AND(Schulden!J18&lt;Schulden!J15,AR56&gt;0),MAX(0,AR56+AS56-MIN(Schulden!G18,AR56+AS56)),0)+IF(AND(Schulden!J19&lt;Schulden!J15,AV56&gt;0),MAX(0,AV56+AW56-MIN(Schulden!G19,AV56+AW56)),0)+IF(AND(Schulden!J20&lt;Schulden!J15,AZ56&gt;0),MAX(0,AZ56+BA56-MIN(Schulden!G20,AZ56+BA56)),0)+IF(AND(Schulden!J21&lt;Schulden!J15,BD56&gt;0),MAX(0,BD56+BE56-MIN(Schulden!G21,BD56+BE56)),0)+IF(AND(Schulden!J22&lt;Schulden!J15,BH56&gt;0),MAX(0,BH56+BI56-MIN(Schulden!G22,BH56+BI56)),0))),MAX(0,AF56+AG56-MIN(Schulden!G15,AF56+AG56)))+SUMIFS(Sonderzahlungen!$D$8:$D$67,Sonderzahlungen!$G$8:$G$67,$B56,Sonderzahlungen!$E$8:$E$67,"Gezielte Schuld",Sonderzahlungen!$F$8:$F$67,Schulden!B15)))</f>
        <v/>
      </c>
      <c r="AI56" s="24">
        <f>MAX(0,AF56+AG56-AH56)</f>
        <v/>
      </c>
      <c r="AJ56" s="24">
        <f>AM55</f>
        <v/>
      </c>
      <c r="AK56" s="24">
        <f>IF(AJ56&lt;=0,0,AJ56*Schulden!F16/12)</f>
        <v/>
      </c>
      <c r="AL56" s="24">
        <f>IF(AJ56&lt;=0,0,MIN(AJ56+AK56,MIN(Schulden!G16,AJ56+AK56)+MIN(MAX(0,Strategie!$C$9+SUMIFS(Sonderzahlungen!$D$8:$D$67,Sonderzahlungen!$G$8:$G$67,$B56,Sonderzahlungen!$E$8:$E$67,"Nach Strategie")-(IF(AND(Schulden!J8&lt;Schulden!J16,D56&gt;0),MAX(0,D56+E56-MIN(Schulden!G8,D56+E56)),0)+IF(AND(Schulden!J9&lt;Schulden!J16,H56&gt;0),MAX(0,H56+I56-MIN(Schulden!G9,H56+I56)),0)+IF(AND(Schulden!J10&lt;Schulden!J16,L56&gt;0),MAX(0,L56+M56-MIN(Schulden!G10,L56+M56)),0)+IF(AND(Schulden!J11&lt;Schulden!J16,P56&gt;0),MAX(0,P56+Q56-MIN(Schulden!G11,P56+Q56)),0)+IF(AND(Schulden!J12&lt;Schulden!J16,T56&gt;0),MAX(0,T56+U56-MIN(Schulden!G12,T56+U56)),0)+IF(AND(Schulden!J13&lt;Schulden!J16,X56&gt;0),MAX(0,X56+Y56-MIN(Schulden!G13,X56+Y56)),0)+IF(AND(Schulden!J14&lt;Schulden!J16,AB56&gt;0),MAX(0,AB56+AC56-MIN(Schulden!G14,AB56+AC56)),0)+IF(AND(Schulden!J15&lt;Schulden!J16,AF56&gt;0),MAX(0,AF56+AG56-MIN(Schulden!G15,AF56+AG56)),0)+IF(AND(Schulden!J16&lt;Schulden!J16,AJ56&gt;0),MAX(0,AJ56+AK56-MIN(Schulden!G16,AJ56+AK56)),0)+IF(AND(Schulden!J17&lt;Schulden!J16,AN56&gt;0),MAX(0,AN56+AO56-MIN(Schulden!G17,AN56+AO56)),0)+IF(AND(Schulden!J18&lt;Schulden!J16,AR56&gt;0),MAX(0,AR56+AS56-MIN(Schulden!G18,AR56+AS56)),0)+IF(AND(Schulden!J19&lt;Schulden!J16,AV56&gt;0),MAX(0,AV56+AW56-MIN(Schulden!G19,AV56+AW56)),0)+IF(AND(Schulden!J20&lt;Schulden!J16,AZ56&gt;0),MAX(0,AZ56+BA56-MIN(Schulden!G20,AZ56+BA56)),0)+IF(AND(Schulden!J21&lt;Schulden!J16,BD56&gt;0),MAX(0,BD56+BE56-MIN(Schulden!G21,BD56+BE56)),0)+IF(AND(Schulden!J22&lt;Schulden!J16,BH56&gt;0),MAX(0,BH56+BI56-MIN(Schulden!G22,BH56+BI56)),0))),MAX(0,AJ56+AK56-MIN(Schulden!G16,AJ56+AK56)))+SUMIFS(Sonderzahlungen!$D$8:$D$67,Sonderzahlungen!$G$8:$G$67,$B56,Sonderzahlungen!$E$8:$E$67,"Gezielte Schuld",Sonderzahlungen!$F$8:$F$67,Schulden!B16)))</f>
        <v/>
      </c>
      <c r="AM56" s="24">
        <f>MAX(0,AJ56+AK56-AL56)</f>
        <v/>
      </c>
      <c r="AN56" s="24">
        <f>AQ55</f>
        <v/>
      </c>
      <c r="AO56" s="24">
        <f>IF(AN56&lt;=0,0,AN56*Schulden!F17/12)</f>
        <v/>
      </c>
      <c r="AP56" s="24">
        <f>IF(AN56&lt;=0,0,MIN(AN56+AO56,MIN(Schulden!G17,AN56+AO56)+MIN(MAX(0,Strategie!$C$9+SUMIFS(Sonderzahlungen!$D$8:$D$67,Sonderzahlungen!$G$8:$G$67,$B56,Sonderzahlungen!$E$8:$E$67,"Nach Strategie")-(IF(AND(Schulden!J8&lt;Schulden!J17,D56&gt;0),MAX(0,D56+E56-MIN(Schulden!G8,D56+E56)),0)+IF(AND(Schulden!J9&lt;Schulden!J17,H56&gt;0),MAX(0,H56+I56-MIN(Schulden!G9,H56+I56)),0)+IF(AND(Schulden!J10&lt;Schulden!J17,L56&gt;0),MAX(0,L56+M56-MIN(Schulden!G10,L56+M56)),0)+IF(AND(Schulden!J11&lt;Schulden!J17,P56&gt;0),MAX(0,P56+Q56-MIN(Schulden!G11,P56+Q56)),0)+IF(AND(Schulden!J12&lt;Schulden!J17,T56&gt;0),MAX(0,T56+U56-MIN(Schulden!G12,T56+U56)),0)+IF(AND(Schulden!J13&lt;Schulden!J17,X56&gt;0),MAX(0,X56+Y56-MIN(Schulden!G13,X56+Y56)),0)+IF(AND(Schulden!J14&lt;Schulden!J17,AB56&gt;0),MAX(0,AB56+AC56-MIN(Schulden!G14,AB56+AC56)),0)+IF(AND(Schulden!J15&lt;Schulden!J17,AF56&gt;0),MAX(0,AF56+AG56-MIN(Schulden!G15,AF56+AG56)),0)+IF(AND(Schulden!J16&lt;Schulden!J17,AJ56&gt;0),MAX(0,AJ56+AK56-MIN(Schulden!G16,AJ56+AK56)),0)+IF(AND(Schulden!J17&lt;Schulden!J17,AN56&gt;0),MAX(0,AN56+AO56-MIN(Schulden!G17,AN56+AO56)),0)+IF(AND(Schulden!J18&lt;Schulden!J17,AR56&gt;0),MAX(0,AR56+AS56-MIN(Schulden!G18,AR56+AS56)),0)+IF(AND(Schulden!J19&lt;Schulden!J17,AV56&gt;0),MAX(0,AV56+AW56-MIN(Schulden!G19,AV56+AW56)),0)+IF(AND(Schulden!J20&lt;Schulden!J17,AZ56&gt;0),MAX(0,AZ56+BA56-MIN(Schulden!G20,AZ56+BA56)),0)+IF(AND(Schulden!J21&lt;Schulden!J17,BD56&gt;0),MAX(0,BD56+BE56-MIN(Schulden!G21,BD56+BE56)),0)+IF(AND(Schulden!J22&lt;Schulden!J17,BH56&gt;0),MAX(0,BH56+BI56-MIN(Schulden!G22,BH56+BI56)),0))),MAX(0,AN56+AO56-MIN(Schulden!G17,AN56+AO56)))+SUMIFS(Sonderzahlungen!$D$8:$D$67,Sonderzahlungen!$G$8:$G$67,$B56,Sonderzahlungen!$E$8:$E$67,"Gezielte Schuld",Sonderzahlungen!$F$8:$F$67,Schulden!B17)))</f>
        <v/>
      </c>
      <c r="AQ56" s="24">
        <f>MAX(0,AN56+AO56-AP56)</f>
        <v/>
      </c>
      <c r="AR56" s="24">
        <f>AU55</f>
        <v/>
      </c>
      <c r="AS56" s="24">
        <f>IF(AR56&lt;=0,0,AR56*Schulden!F18/12)</f>
        <v/>
      </c>
      <c r="AT56" s="24">
        <f>IF(AR56&lt;=0,0,MIN(AR56+AS56,MIN(Schulden!G18,AR56+AS56)+MIN(MAX(0,Strategie!$C$9+SUMIFS(Sonderzahlungen!$D$8:$D$67,Sonderzahlungen!$G$8:$G$67,$B56,Sonderzahlungen!$E$8:$E$67,"Nach Strategie")-(IF(AND(Schulden!J8&lt;Schulden!J18,D56&gt;0),MAX(0,D56+E56-MIN(Schulden!G8,D56+E56)),0)+IF(AND(Schulden!J9&lt;Schulden!J18,H56&gt;0),MAX(0,H56+I56-MIN(Schulden!G9,H56+I56)),0)+IF(AND(Schulden!J10&lt;Schulden!J18,L56&gt;0),MAX(0,L56+M56-MIN(Schulden!G10,L56+M56)),0)+IF(AND(Schulden!J11&lt;Schulden!J18,P56&gt;0),MAX(0,P56+Q56-MIN(Schulden!G11,P56+Q56)),0)+IF(AND(Schulden!J12&lt;Schulden!J18,T56&gt;0),MAX(0,T56+U56-MIN(Schulden!G12,T56+U56)),0)+IF(AND(Schulden!J13&lt;Schulden!J18,X56&gt;0),MAX(0,X56+Y56-MIN(Schulden!G13,X56+Y56)),0)+IF(AND(Schulden!J14&lt;Schulden!J18,AB56&gt;0),MAX(0,AB56+AC56-MIN(Schulden!G14,AB56+AC56)),0)+IF(AND(Schulden!J15&lt;Schulden!J18,AF56&gt;0),MAX(0,AF56+AG56-MIN(Schulden!G15,AF56+AG56)),0)+IF(AND(Schulden!J16&lt;Schulden!J18,AJ56&gt;0),MAX(0,AJ56+AK56-MIN(Schulden!G16,AJ56+AK56)),0)+IF(AND(Schulden!J17&lt;Schulden!J18,AN56&gt;0),MAX(0,AN56+AO56-MIN(Schulden!G17,AN56+AO56)),0)+IF(AND(Schulden!J18&lt;Schulden!J18,AR56&gt;0),MAX(0,AR56+AS56-MIN(Schulden!G18,AR56+AS56)),0)+IF(AND(Schulden!J19&lt;Schulden!J18,AV56&gt;0),MAX(0,AV56+AW56-MIN(Schulden!G19,AV56+AW56)),0)+IF(AND(Schulden!J20&lt;Schulden!J18,AZ56&gt;0),MAX(0,AZ56+BA56-MIN(Schulden!G20,AZ56+BA56)),0)+IF(AND(Schulden!J21&lt;Schulden!J18,BD56&gt;0),MAX(0,BD56+BE56-MIN(Schulden!G21,BD56+BE56)),0)+IF(AND(Schulden!J22&lt;Schulden!J18,BH56&gt;0),MAX(0,BH56+BI56-MIN(Schulden!G22,BH56+BI56)),0))),MAX(0,AR56+AS56-MIN(Schulden!G18,AR56+AS56)))+SUMIFS(Sonderzahlungen!$D$8:$D$67,Sonderzahlungen!$G$8:$G$67,$B56,Sonderzahlungen!$E$8:$E$67,"Gezielte Schuld",Sonderzahlungen!$F$8:$F$67,Schulden!B18)))</f>
        <v/>
      </c>
      <c r="AU56" s="24">
        <f>MAX(0,AR56+AS56-AT56)</f>
        <v/>
      </c>
      <c r="AV56" s="24">
        <f>AY55</f>
        <v/>
      </c>
      <c r="AW56" s="24">
        <f>IF(AV56&lt;=0,0,AV56*Schulden!F19/12)</f>
        <v/>
      </c>
      <c r="AX56" s="24">
        <f>IF(AV56&lt;=0,0,MIN(AV56+AW56,MIN(Schulden!G19,AV56+AW56)+MIN(MAX(0,Strategie!$C$9+SUMIFS(Sonderzahlungen!$D$8:$D$67,Sonderzahlungen!$G$8:$G$67,$B56,Sonderzahlungen!$E$8:$E$67,"Nach Strategie")-(IF(AND(Schulden!J8&lt;Schulden!J19,D56&gt;0),MAX(0,D56+E56-MIN(Schulden!G8,D56+E56)),0)+IF(AND(Schulden!J9&lt;Schulden!J19,H56&gt;0),MAX(0,H56+I56-MIN(Schulden!G9,H56+I56)),0)+IF(AND(Schulden!J10&lt;Schulden!J19,L56&gt;0),MAX(0,L56+M56-MIN(Schulden!G10,L56+M56)),0)+IF(AND(Schulden!J11&lt;Schulden!J19,P56&gt;0),MAX(0,P56+Q56-MIN(Schulden!G11,P56+Q56)),0)+IF(AND(Schulden!J12&lt;Schulden!J19,T56&gt;0),MAX(0,T56+U56-MIN(Schulden!G12,T56+U56)),0)+IF(AND(Schulden!J13&lt;Schulden!J19,X56&gt;0),MAX(0,X56+Y56-MIN(Schulden!G13,X56+Y56)),0)+IF(AND(Schulden!J14&lt;Schulden!J19,AB56&gt;0),MAX(0,AB56+AC56-MIN(Schulden!G14,AB56+AC56)),0)+IF(AND(Schulden!J15&lt;Schulden!J19,AF56&gt;0),MAX(0,AF56+AG56-MIN(Schulden!G15,AF56+AG56)),0)+IF(AND(Schulden!J16&lt;Schulden!J19,AJ56&gt;0),MAX(0,AJ56+AK56-MIN(Schulden!G16,AJ56+AK56)),0)+IF(AND(Schulden!J17&lt;Schulden!J19,AN56&gt;0),MAX(0,AN56+AO56-MIN(Schulden!G17,AN56+AO56)),0)+IF(AND(Schulden!J18&lt;Schulden!J19,AR56&gt;0),MAX(0,AR56+AS56-MIN(Schulden!G18,AR56+AS56)),0)+IF(AND(Schulden!J19&lt;Schulden!J19,AV56&gt;0),MAX(0,AV56+AW56-MIN(Schulden!G19,AV56+AW56)),0)+IF(AND(Schulden!J20&lt;Schulden!J19,AZ56&gt;0),MAX(0,AZ56+BA56-MIN(Schulden!G20,AZ56+BA56)),0)+IF(AND(Schulden!J21&lt;Schulden!J19,BD56&gt;0),MAX(0,BD56+BE56-MIN(Schulden!G21,BD56+BE56)),0)+IF(AND(Schulden!J22&lt;Schulden!J19,BH56&gt;0),MAX(0,BH56+BI56-MIN(Schulden!G22,BH56+BI56)),0))),MAX(0,AV56+AW56-MIN(Schulden!G19,AV56+AW56)))+SUMIFS(Sonderzahlungen!$D$8:$D$67,Sonderzahlungen!$G$8:$G$67,$B56,Sonderzahlungen!$E$8:$E$67,"Gezielte Schuld",Sonderzahlungen!$F$8:$F$67,Schulden!B19)))</f>
        <v/>
      </c>
      <c r="AY56" s="24">
        <f>MAX(0,AV56+AW56-AX56)</f>
        <v/>
      </c>
      <c r="AZ56" s="24">
        <f>BC55</f>
        <v/>
      </c>
      <c r="BA56" s="24">
        <f>IF(AZ56&lt;=0,0,AZ56*Schulden!F20/12)</f>
        <v/>
      </c>
      <c r="BB56" s="24">
        <f>IF(AZ56&lt;=0,0,MIN(AZ56+BA56,MIN(Schulden!G20,AZ56+BA56)+MIN(MAX(0,Strategie!$C$9+SUMIFS(Sonderzahlungen!$D$8:$D$67,Sonderzahlungen!$G$8:$G$67,$B56,Sonderzahlungen!$E$8:$E$67,"Nach Strategie")-(IF(AND(Schulden!J8&lt;Schulden!J20,D56&gt;0),MAX(0,D56+E56-MIN(Schulden!G8,D56+E56)),0)+IF(AND(Schulden!J9&lt;Schulden!J20,H56&gt;0),MAX(0,H56+I56-MIN(Schulden!G9,H56+I56)),0)+IF(AND(Schulden!J10&lt;Schulden!J20,L56&gt;0),MAX(0,L56+M56-MIN(Schulden!G10,L56+M56)),0)+IF(AND(Schulden!J11&lt;Schulden!J20,P56&gt;0),MAX(0,P56+Q56-MIN(Schulden!G11,P56+Q56)),0)+IF(AND(Schulden!J12&lt;Schulden!J20,T56&gt;0),MAX(0,T56+U56-MIN(Schulden!G12,T56+U56)),0)+IF(AND(Schulden!J13&lt;Schulden!J20,X56&gt;0),MAX(0,X56+Y56-MIN(Schulden!G13,X56+Y56)),0)+IF(AND(Schulden!J14&lt;Schulden!J20,AB56&gt;0),MAX(0,AB56+AC56-MIN(Schulden!G14,AB56+AC56)),0)+IF(AND(Schulden!J15&lt;Schulden!J20,AF56&gt;0),MAX(0,AF56+AG56-MIN(Schulden!G15,AF56+AG56)),0)+IF(AND(Schulden!J16&lt;Schulden!J20,AJ56&gt;0),MAX(0,AJ56+AK56-MIN(Schulden!G16,AJ56+AK56)),0)+IF(AND(Schulden!J17&lt;Schulden!J20,AN56&gt;0),MAX(0,AN56+AO56-MIN(Schulden!G17,AN56+AO56)),0)+IF(AND(Schulden!J18&lt;Schulden!J20,AR56&gt;0),MAX(0,AR56+AS56-MIN(Schulden!G18,AR56+AS56)),0)+IF(AND(Schulden!J19&lt;Schulden!J20,AV56&gt;0),MAX(0,AV56+AW56-MIN(Schulden!G19,AV56+AW56)),0)+IF(AND(Schulden!J20&lt;Schulden!J20,AZ56&gt;0),MAX(0,AZ56+BA56-MIN(Schulden!G20,AZ56+BA56)),0)+IF(AND(Schulden!J21&lt;Schulden!J20,BD56&gt;0),MAX(0,BD56+BE56-MIN(Schulden!G21,BD56+BE56)),0)+IF(AND(Schulden!J22&lt;Schulden!J20,BH56&gt;0),MAX(0,BH56+BI56-MIN(Schulden!G22,BH56+BI56)),0))),MAX(0,AZ56+BA56-MIN(Schulden!G20,AZ56+BA56)))+SUMIFS(Sonderzahlungen!$D$8:$D$67,Sonderzahlungen!$G$8:$G$67,$B56,Sonderzahlungen!$E$8:$E$67,"Gezielte Schuld",Sonderzahlungen!$F$8:$F$67,Schulden!B20)))</f>
        <v/>
      </c>
      <c r="BC56" s="24">
        <f>MAX(0,AZ56+BA56-BB56)</f>
        <v/>
      </c>
      <c r="BD56" s="24">
        <f>BG55</f>
        <v/>
      </c>
      <c r="BE56" s="24">
        <f>IF(BD56&lt;=0,0,BD56*Schulden!F21/12)</f>
        <v/>
      </c>
      <c r="BF56" s="24">
        <f>IF(BD56&lt;=0,0,MIN(BD56+BE56,MIN(Schulden!G21,BD56+BE56)+MIN(MAX(0,Strategie!$C$9+SUMIFS(Sonderzahlungen!$D$8:$D$67,Sonderzahlungen!$G$8:$G$67,$B56,Sonderzahlungen!$E$8:$E$67,"Nach Strategie")-(IF(AND(Schulden!J8&lt;Schulden!J21,D56&gt;0),MAX(0,D56+E56-MIN(Schulden!G8,D56+E56)),0)+IF(AND(Schulden!J9&lt;Schulden!J21,H56&gt;0),MAX(0,H56+I56-MIN(Schulden!G9,H56+I56)),0)+IF(AND(Schulden!J10&lt;Schulden!J21,L56&gt;0),MAX(0,L56+M56-MIN(Schulden!G10,L56+M56)),0)+IF(AND(Schulden!J11&lt;Schulden!J21,P56&gt;0),MAX(0,P56+Q56-MIN(Schulden!G11,P56+Q56)),0)+IF(AND(Schulden!J12&lt;Schulden!J21,T56&gt;0),MAX(0,T56+U56-MIN(Schulden!G12,T56+U56)),0)+IF(AND(Schulden!J13&lt;Schulden!J21,X56&gt;0),MAX(0,X56+Y56-MIN(Schulden!G13,X56+Y56)),0)+IF(AND(Schulden!J14&lt;Schulden!J21,AB56&gt;0),MAX(0,AB56+AC56-MIN(Schulden!G14,AB56+AC56)),0)+IF(AND(Schulden!J15&lt;Schulden!J21,AF56&gt;0),MAX(0,AF56+AG56-MIN(Schulden!G15,AF56+AG56)),0)+IF(AND(Schulden!J16&lt;Schulden!J21,AJ56&gt;0),MAX(0,AJ56+AK56-MIN(Schulden!G16,AJ56+AK56)),0)+IF(AND(Schulden!J17&lt;Schulden!J21,AN56&gt;0),MAX(0,AN56+AO56-MIN(Schulden!G17,AN56+AO56)),0)+IF(AND(Schulden!J18&lt;Schulden!J21,AR56&gt;0),MAX(0,AR56+AS56-MIN(Schulden!G18,AR56+AS56)),0)+IF(AND(Schulden!J19&lt;Schulden!J21,AV56&gt;0),MAX(0,AV56+AW56-MIN(Schulden!G19,AV56+AW56)),0)+IF(AND(Schulden!J20&lt;Schulden!J21,AZ56&gt;0),MAX(0,AZ56+BA56-MIN(Schulden!G20,AZ56+BA56)),0)+IF(AND(Schulden!J21&lt;Schulden!J21,BD56&gt;0),MAX(0,BD56+BE56-MIN(Schulden!G21,BD56+BE56)),0)+IF(AND(Schulden!J22&lt;Schulden!J21,BH56&gt;0),MAX(0,BH56+BI56-MIN(Schulden!G22,BH56+BI56)),0))),MAX(0,BD56+BE56-MIN(Schulden!G21,BD56+BE56)))+SUMIFS(Sonderzahlungen!$D$8:$D$67,Sonderzahlungen!$G$8:$G$67,$B56,Sonderzahlungen!$E$8:$E$67,"Gezielte Schuld",Sonderzahlungen!$F$8:$F$67,Schulden!B21)))</f>
        <v/>
      </c>
      <c r="BG56" s="24">
        <f>MAX(0,BD56+BE56-BF56)</f>
        <v/>
      </c>
      <c r="BH56" s="24">
        <f>BK55</f>
        <v/>
      </c>
      <c r="BI56" s="24">
        <f>IF(BH56&lt;=0,0,BH56*Schulden!F22/12)</f>
        <v/>
      </c>
      <c r="BJ56" s="24">
        <f>IF(BH56&lt;=0,0,MIN(BH56+BI56,MIN(Schulden!G22,BH56+BI56)+MIN(MAX(0,Strategie!$C$9+SUMIFS(Sonderzahlungen!$D$8:$D$67,Sonderzahlungen!$G$8:$G$67,$B56,Sonderzahlungen!$E$8:$E$67,"Nach Strategie")-(IF(AND(Schulden!J8&lt;Schulden!J22,D56&gt;0),MAX(0,D56+E56-MIN(Schulden!G8,D56+E56)),0)+IF(AND(Schulden!J9&lt;Schulden!J22,H56&gt;0),MAX(0,H56+I56-MIN(Schulden!G9,H56+I56)),0)+IF(AND(Schulden!J10&lt;Schulden!J22,L56&gt;0),MAX(0,L56+M56-MIN(Schulden!G10,L56+M56)),0)+IF(AND(Schulden!J11&lt;Schulden!J22,P56&gt;0),MAX(0,P56+Q56-MIN(Schulden!G11,P56+Q56)),0)+IF(AND(Schulden!J12&lt;Schulden!J22,T56&gt;0),MAX(0,T56+U56-MIN(Schulden!G12,T56+U56)),0)+IF(AND(Schulden!J13&lt;Schulden!J22,X56&gt;0),MAX(0,X56+Y56-MIN(Schulden!G13,X56+Y56)),0)+IF(AND(Schulden!J14&lt;Schulden!J22,AB56&gt;0),MAX(0,AB56+AC56-MIN(Schulden!G14,AB56+AC56)),0)+IF(AND(Schulden!J15&lt;Schulden!J22,AF56&gt;0),MAX(0,AF56+AG56-MIN(Schulden!G15,AF56+AG56)),0)+IF(AND(Schulden!J16&lt;Schulden!J22,AJ56&gt;0),MAX(0,AJ56+AK56-MIN(Schulden!G16,AJ56+AK56)),0)+IF(AND(Schulden!J17&lt;Schulden!J22,AN56&gt;0),MAX(0,AN56+AO56-MIN(Schulden!G17,AN56+AO56)),0)+IF(AND(Schulden!J18&lt;Schulden!J22,AR56&gt;0),MAX(0,AR56+AS56-MIN(Schulden!G18,AR56+AS56)),0)+IF(AND(Schulden!J19&lt;Schulden!J22,AV56&gt;0),MAX(0,AV56+AW56-MIN(Schulden!G19,AV56+AW56)),0)+IF(AND(Schulden!J20&lt;Schulden!J22,AZ56&gt;0),MAX(0,AZ56+BA56-MIN(Schulden!G20,AZ56+BA56)),0)+IF(AND(Schulden!J21&lt;Schulden!J22,BD56&gt;0),MAX(0,BD56+BE56-MIN(Schulden!G21,BD56+BE56)),0)+IF(AND(Schulden!J22&lt;Schulden!J22,BH56&gt;0),MAX(0,BH56+BI56-MIN(Schulden!G22,BH56+BI56)),0))),MAX(0,BH56+BI56-MIN(Schulden!G22,BH56+BI56)))+SUMIFS(Sonderzahlungen!$D$8:$D$67,Sonderzahlungen!$G$8:$G$67,$B56,Sonderzahlungen!$E$8:$E$67,"Gezielte Schuld",Sonderzahlungen!$F$8:$F$67,Schulden!B22)))</f>
        <v/>
      </c>
      <c r="BK56" s="24">
        <f>MAX(0,BH56+BI56-BJ56)</f>
        <v/>
      </c>
    </row>
    <row r="57">
      <c r="B57" s="23">
        <f>EDATE(B56,1)</f>
        <v/>
      </c>
      <c r="C57" s="24">
        <f>SUMIFS(Sonderzahlungen!$D$8:$D$67,Sonderzahlungen!$G$8:$G$67,B57)</f>
        <v/>
      </c>
      <c r="D57" s="24">
        <f>G56</f>
        <v/>
      </c>
      <c r="E57" s="24">
        <f>IF(D57&lt;=0,0,D57*Schulden!F8/12)</f>
        <v/>
      </c>
      <c r="F57" s="24">
        <f>IF(D57&lt;=0,0,MIN(D57+E57,MIN(Schulden!G8,D57+E57)+MIN(MAX(0,Strategie!$C$9+SUMIFS(Sonderzahlungen!$D$8:$D$67,Sonderzahlungen!$G$8:$G$67,$B57,Sonderzahlungen!$E$8:$E$67,"Nach Strategie")-(IF(AND(Schulden!J8&lt;Schulden!J8,D57&gt;0),MAX(0,D57+E57-MIN(Schulden!G8,D57+E57)),0)+IF(AND(Schulden!J9&lt;Schulden!J8,H57&gt;0),MAX(0,H57+I57-MIN(Schulden!G9,H57+I57)),0)+IF(AND(Schulden!J10&lt;Schulden!J8,L57&gt;0),MAX(0,L57+M57-MIN(Schulden!G10,L57+M57)),0)+IF(AND(Schulden!J11&lt;Schulden!J8,P57&gt;0),MAX(0,P57+Q57-MIN(Schulden!G11,P57+Q57)),0)+IF(AND(Schulden!J12&lt;Schulden!J8,T57&gt;0),MAX(0,T57+U57-MIN(Schulden!G12,T57+U57)),0)+IF(AND(Schulden!J13&lt;Schulden!J8,X57&gt;0),MAX(0,X57+Y57-MIN(Schulden!G13,X57+Y57)),0)+IF(AND(Schulden!J14&lt;Schulden!J8,AB57&gt;0),MAX(0,AB57+AC57-MIN(Schulden!G14,AB57+AC57)),0)+IF(AND(Schulden!J15&lt;Schulden!J8,AF57&gt;0),MAX(0,AF57+AG57-MIN(Schulden!G15,AF57+AG57)),0)+IF(AND(Schulden!J16&lt;Schulden!J8,AJ57&gt;0),MAX(0,AJ57+AK57-MIN(Schulden!G16,AJ57+AK57)),0)+IF(AND(Schulden!J17&lt;Schulden!J8,AN57&gt;0),MAX(0,AN57+AO57-MIN(Schulden!G17,AN57+AO57)),0)+IF(AND(Schulden!J18&lt;Schulden!J8,AR57&gt;0),MAX(0,AR57+AS57-MIN(Schulden!G18,AR57+AS57)),0)+IF(AND(Schulden!J19&lt;Schulden!J8,AV57&gt;0),MAX(0,AV57+AW57-MIN(Schulden!G19,AV57+AW57)),0)+IF(AND(Schulden!J20&lt;Schulden!J8,AZ57&gt;0),MAX(0,AZ57+BA57-MIN(Schulden!G20,AZ57+BA57)),0)+IF(AND(Schulden!J21&lt;Schulden!J8,BD57&gt;0),MAX(0,BD57+BE57-MIN(Schulden!G21,BD57+BE57)),0)+IF(AND(Schulden!J22&lt;Schulden!J8,BH57&gt;0),MAX(0,BH57+BI57-MIN(Schulden!G22,BH57+BI57)),0))),MAX(0,D57+E57-MIN(Schulden!G8,D57+E57)))+SUMIFS(Sonderzahlungen!$D$8:$D$67,Sonderzahlungen!$G$8:$G$67,$B57,Sonderzahlungen!$E$8:$E$67,"Gezielte Schuld",Sonderzahlungen!$F$8:$F$67,Schulden!B8)))</f>
        <v/>
      </c>
      <c r="G57" s="24">
        <f>MAX(0,D57+E57-F57)</f>
        <v/>
      </c>
      <c r="H57" s="24">
        <f>K56</f>
        <v/>
      </c>
      <c r="I57" s="24">
        <f>IF(H57&lt;=0,0,H57*Schulden!F9/12)</f>
        <v/>
      </c>
      <c r="J57" s="24">
        <f>IF(H57&lt;=0,0,MIN(H57+I57,MIN(Schulden!G9,H57+I57)+MIN(MAX(0,Strategie!$C$9+SUMIFS(Sonderzahlungen!$D$8:$D$67,Sonderzahlungen!$G$8:$G$67,$B57,Sonderzahlungen!$E$8:$E$67,"Nach Strategie")-(IF(AND(Schulden!J8&lt;Schulden!J9,D57&gt;0),MAX(0,D57+E57-MIN(Schulden!G8,D57+E57)),0)+IF(AND(Schulden!J9&lt;Schulden!J9,H57&gt;0),MAX(0,H57+I57-MIN(Schulden!G9,H57+I57)),0)+IF(AND(Schulden!J10&lt;Schulden!J9,L57&gt;0),MAX(0,L57+M57-MIN(Schulden!G10,L57+M57)),0)+IF(AND(Schulden!J11&lt;Schulden!J9,P57&gt;0),MAX(0,P57+Q57-MIN(Schulden!G11,P57+Q57)),0)+IF(AND(Schulden!J12&lt;Schulden!J9,T57&gt;0),MAX(0,T57+U57-MIN(Schulden!G12,T57+U57)),0)+IF(AND(Schulden!J13&lt;Schulden!J9,X57&gt;0),MAX(0,X57+Y57-MIN(Schulden!G13,X57+Y57)),0)+IF(AND(Schulden!J14&lt;Schulden!J9,AB57&gt;0),MAX(0,AB57+AC57-MIN(Schulden!G14,AB57+AC57)),0)+IF(AND(Schulden!J15&lt;Schulden!J9,AF57&gt;0),MAX(0,AF57+AG57-MIN(Schulden!G15,AF57+AG57)),0)+IF(AND(Schulden!J16&lt;Schulden!J9,AJ57&gt;0),MAX(0,AJ57+AK57-MIN(Schulden!G16,AJ57+AK57)),0)+IF(AND(Schulden!J17&lt;Schulden!J9,AN57&gt;0),MAX(0,AN57+AO57-MIN(Schulden!G17,AN57+AO57)),0)+IF(AND(Schulden!J18&lt;Schulden!J9,AR57&gt;0),MAX(0,AR57+AS57-MIN(Schulden!G18,AR57+AS57)),0)+IF(AND(Schulden!J19&lt;Schulden!J9,AV57&gt;0),MAX(0,AV57+AW57-MIN(Schulden!G19,AV57+AW57)),0)+IF(AND(Schulden!J20&lt;Schulden!J9,AZ57&gt;0),MAX(0,AZ57+BA57-MIN(Schulden!G20,AZ57+BA57)),0)+IF(AND(Schulden!J21&lt;Schulden!J9,BD57&gt;0),MAX(0,BD57+BE57-MIN(Schulden!G21,BD57+BE57)),0)+IF(AND(Schulden!J22&lt;Schulden!J9,BH57&gt;0),MAX(0,BH57+BI57-MIN(Schulden!G22,BH57+BI57)),0))),MAX(0,H57+I57-MIN(Schulden!G9,H57+I57)))+SUMIFS(Sonderzahlungen!$D$8:$D$67,Sonderzahlungen!$G$8:$G$67,$B57,Sonderzahlungen!$E$8:$E$67,"Gezielte Schuld",Sonderzahlungen!$F$8:$F$67,Schulden!B9)))</f>
        <v/>
      </c>
      <c r="K57" s="24">
        <f>MAX(0,H57+I57-J57)</f>
        <v/>
      </c>
      <c r="L57" s="24">
        <f>O56</f>
        <v/>
      </c>
      <c r="M57" s="24">
        <f>IF(L57&lt;=0,0,L57*Schulden!F10/12)</f>
        <v/>
      </c>
      <c r="N57" s="24">
        <f>IF(L57&lt;=0,0,MIN(L57+M57,MIN(Schulden!G10,L57+M57)+MIN(MAX(0,Strategie!$C$9+SUMIFS(Sonderzahlungen!$D$8:$D$67,Sonderzahlungen!$G$8:$G$67,$B57,Sonderzahlungen!$E$8:$E$67,"Nach Strategie")-(IF(AND(Schulden!J8&lt;Schulden!J10,D57&gt;0),MAX(0,D57+E57-MIN(Schulden!G8,D57+E57)),0)+IF(AND(Schulden!J9&lt;Schulden!J10,H57&gt;0),MAX(0,H57+I57-MIN(Schulden!G9,H57+I57)),0)+IF(AND(Schulden!J10&lt;Schulden!J10,L57&gt;0),MAX(0,L57+M57-MIN(Schulden!G10,L57+M57)),0)+IF(AND(Schulden!J11&lt;Schulden!J10,P57&gt;0),MAX(0,P57+Q57-MIN(Schulden!G11,P57+Q57)),0)+IF(AND(Schulden!J12&lt;Schulden!J10,T57&gt;0),MAX(0,T57+U57-MIN(Schulden!G12,T57+U57)),0)+IF(AND(Schulden!J13&lt;Schulden!J10,X57&gt;0),MAX(0,X57+Y57-MIN(Schulden!G13,X57+Y57)),0)+IF(AND(Schulden!J14&lt;Schulden!J10,AB57&gt;0),MAX(0,AB57+AC57-MIN(Schulden!G14,AB57+AC57)),0)+IF(AND(Schulden!J15&lt;Schulden!J10,AF57&gt;0),MAX(0,AF57+AG57-MIN(Schulden!G15,AF57+AG57)),0)+IF(AND(Schulden!J16&lt;Schulden!J10,AJ57&gt;0),MAX(0,AJ57+AK57-MIN(Schulden!G16,AJ57+AK57)),0)+IF(AND(Schulden!J17&lt;Schulden!J10,AN57&gt;0),MAX(0,AN57+AO57-MIN(Schulden!G17,AN57+AO57)),0)+IF(AND(Schulden!J18&lt;Schulden!J10,AR57&gt;0),MAX(0,AR57+AS57-MIN(Schulden!G18,AR57+AS57)),0)+IF(AND(Schulden!J19&lt;Schulden!J10,AV57&gt;0),MAX(0,AV57+AW57-MIN(Schulden!G19,AV57+AW57)),0)+IF(AND(Schulden!J20&lt;Schulden!J10,AZ57&gt;0),MAX(0,AZ57+BA57-MIN(Schulden!G20,AZ57+BA57)),0)+IF(AND(Schulden!J21&lt;Schulden!J10,BD57&gt;0),MAX(0,BD57+BE57-MIN(Schulden!G21,BD57+BE57)),0)+IF(AND(Schulden!J22&lt;Schulden!J10,BH57&gt;0),MAX(0,BH57+BI57-MIN(Schulden!G22,BH57+BI57)),0))),MAX(0,L57+M57-MIN(Schulden!G10,L57+M57)))+SUMIFS(Sonderzahlungen!$D$8:$D$67,Sonderzahlungen!$G$8:$G$67,$B57,Sonderzahlungen!$E$8:$E$67,"Gezielte Schuld",Sonderzahlungen!$F$8:$F$67,Schulden!B10)))</f>
        <v/>
      </c>
      <c r="O57" s="24">
        <f>MAX(0,L57+M57-N57)</f>
        <v/>
      </c>
      <c r="P57" s="24">
        <f>S56</f>
        <v/>
      </c>
      <c r="Q57" s="24">
        <f>IF(P57&lt;=0,0,P57*Schulden!F11/12)</f>
        <v/>
      </c>
      <c r="R57" s="24">
        <f>IF(P57&lt;=0,0,MIN(P57+Q57,MIN(Schulden!G11,P57+Q57)+MIN(MAX(0,Strategie!$C$9+SUMIFS(Sonderzahlungen!$D$8:$D$67,Sonderzahlungen!$G$8:$G$67,$B57,Sonderzahlungen!$E$8:$E$67,"Nach Strategie")-(IF(AND(Schulden!J8&lt;Schulden!J11,D57&gt;0),MAX(0,D57+E57-MIN(Schulden!G8,D57+E57)),0)+IF(AND(Schulden!J9&lt;Schulden!J11,H57&gt;0),MAX(0,H57+I57-MIN(Schulden!G9,H57+I57)),0)+IF(AND(Schulden!J10&lt;Schulden!J11,L57&gt;0),MAX(0,L57+M57-MIN(Schulden!G10,L57+M57)),0)+IF(AND(Schulden!J11&lt;Schulden!J11,P57&gt;0),MAX(0,P57+Q57-MIN(Schulden!G11,P57+Q57)),0)+IF(AND(Schulden!J12&lt;Schulden!J11,T57&gt;0),MAX(0,T57+U57-MIN(Schulden!G12,T57+U57)),0)+IF(AND(Schulden!J13&lt;Schulden!J11,X57&gt;0),MAX(0,X57+Y57-MIN(Schulden!G13,X57+Y57)),0)+IF(AND(Schulden!J14&lt;Schulden!J11,AB57&gt;0),MAX(0,AB57+AC57-MIN(Schulden!G14,AB57+AC57)),0)+IF(AND(Schulden!J15&lt;Schulden!J11,AF57&gt;0),MAX(0,AF57+AG57-MIN(Schulden!G15,AF57+AG57)),0)+IF(AND(Schulden!J16&lt;Schulden!J11,AJ57&gt;0),MAX(0,AJ57+AK57-MIN(Schulden!G16,AJ57+AK57)),0)+IF(AND(Schulden!J17&lt;Schulden!J11,AN57&gt;0),MAX(0,AN57+AO57-MIN(Schulden!G17,AN57+AO57)),0)+IF(AND(Schulden!J18&lt;Schulden!J11,AR57&gt;0),MAX(0,AR57+AS57-MIN(Schulden!G18,AR57+AS57)),0)+IF(AND(Schulden!J19&lt;Schulden!J11,AV57&gt;0),MAX(0,AV57+AW57-MIN(Schulden!G19,AV57+AW57)),0)+IF(AND(Schulden!J20&lt;Schulden!J11,AZ57&gt;0),MAX(0,AZ57+BA57-MIN(Schulden!G20,AZ57+BA57)),0)+IF(AND(Schulden!J21&lt;Schulden!J11,BD57&gt;0),MAX(0,BD57+BE57-MIN(Schulden!G21,BD57+BE57)),0)+IF(AND(Schulden!J22&lt;Schulden!J11,BH57&gt;0),MAX(0,BH57+BI57-MIN(Schulden!G22,BH57+BI57)),0))),MAX(0,P57+Q57-MIN(Schulden!G11,P57+Q57)))+SUMIFS(Sonderzahlungen!$D$8:$D$67,Sonderzahlungen!$G$8:$G$67,$B57,Sonderzahlungen!$E$8:$E$67,"Gezielte Schuld",Sonderzahlungen!$F$8:$F$67,Schulden!B11)))</f>
        <v/>
      </c>
      <c r="S57" s="24">
        <f>MAX(0,P57+Q57-R57)</f>
        <v/>
      </c>
      <c r="T57" s="24">
        <f>W56</f>
        <v/>
      </c>
      <c r="U57" s="24">
        <f>IF(T57&lt;=0,0,T57*Schulden!F12/12)</f>
        <v/>
      </c>
      <c r="V57" s="24">
        <f>IF(T57&lt;=0,0,MIN(T57+U57,MIN(Schulden!G12,T57+U57)+MIN(MAX(0,Strategie!$C$9+SUMIFS(Sonderzahlungen!$D$8:$D$67,Sonderzahlungen!$G$8:$G$67,$B57,Sonderzahlungen!$E$8:$E$67,"Nach Strategie")-(IF(AND(Schulden!J8&lt;Schulden!J12,D57&gt;0),MAX(0,D57+E57-MIN(Schulden!G8,D57+E57)),0)+IF(AND(Schulden!J9&lt;Schulden!J12,H57&gt;0),MAX(0,H57+I57-MIN(Schulden!G9,H57+I57)),0)+IF(AND(Schulden!J10&lt;Schulden!J12,L57&gt;0),MAX(0,L57+M57-MIN(Schulden!G10,L57+M57)),0)+IF(AND(Schulden!J11&lt;Schulden!J12,P57&gt;0),MAX(0,P57+Q57-MIN(Schulden!G11,P57+Q57)),0)+IF(AND(Schulden!J12&lt;Schulden!J12,T57&gt;0),MAX(0,T57+U57-MIN(Schulden!G12,T57+U57)),0)+IF(AND(Schulden!J13&lt;Schulden!J12,X57&gt;0),MAX(0,X57+Y57-MIN(Schulden!G13,X57+Y57)),0)+IF(AND(Schulden!J14&lt;Schulden!J12,AB57&gt;0),MAX(0,AB57+AC57-MIN(Schulden!G14,AB57+AC57)),0)+IF(AND(Schulden!J15&lt;Schulden!J12,AF57&gt;0),MAX(0,AF57+AG57-MIN(Schulden!G15,AF57+AG57)),0)+IF(AND(Schulden!J16&lt;Schulden!J12,AJ57&gt;0),MAX(0,AJ57+AK57-MIN(Schulden!G16,AJ57+AK57)),0)+IF(AND(Schulden!J17&lt;Schulden!J12,AN57&gt;0),MAX(0,AN57+AO57-MIN(Schulden!G17,AN57+AO57)),0)+IF(AND(Schulden!J18&lt;Schulden!J12,AR57&gt;0),MAX(0,AR57+AS57-MIN(Schulden!G18,AR57+AS57)),0)+IF(AND(Schulden!J19&lt;Schulden!J12,AV57&gt;0),MAX(0,AV57+AW57-MIN(Schulden!G19,AV57+AW57)),0)+IF(AND(Schulden!J20&lt;Schulden!J12,AZ57&gt;0),MAX(0,AZ57+BA57-MIN(Schulden!G20,AZ57+BA57)),0)+IF(AND(Schulden!J21&lt;Schulden!J12,BD57&gt;0),MAX(0,BD57+BE57-MIN(Schulden!G21,BD57+BE57)),0)+IF(AND(Schulden!J22&lt;Schulden!J12,BH57&gt;0),MAX(0,BH57+BI57-MIN(Schulden!G22,BH57+BI57)),0))),MAX(0,T57+U57-MIN(Schulden!G12,T57+U57)))+SUMIFS(Sonderzahlungen!$D$8:$D$67,Sonderzahlungen!$G$8:$G$67,$B57,Sonderzahlungen!$E$8:$E$67,"Gezielte Schuld",Sonderzahlungen!$F$8:$F$67,Schulden!B12)))</f>
        <v/>
      </c>
      <c r="W57" s="24">
        <f>MAX(0,T57+U57-V57)</f>
        <v/>
      </c>
      <c r="X57" s="24">
        <f>AA56</f>
        <v/>
      </c>
      <c r="Y57" s="24">
        <f>IF(X57&lt;=0,0,X57*Schulden!F13/12)</f>
        <v/>
      </c>
      <c r="Z57" s="24">
        <f>IF(X57&lt;=0,0,MIN(X57+Y57,MIN(Schulden!G13,X57+Y57)+MIN(MAX(0,Strategie!$C$9+SUMIFS(Sonderzahlungen!$D$8:$D$67,Sonderzahlungen!$G$8:$G$67,$B57,Sonderzahlungen!$E$8:$E$67,"Nach Strategie")-(IF(AND(Schulden!J8&lt;Schulden!J13,D57&gt;0),MAX(0,D57+E57-MIN(Schulden!G8,D57+E57)),0)+IF(AND(Schulden!J9&lt;Schulden!J13,H57&gt;0),MAX(0,H57+I57-MIN(Schulden!G9,H57+I57)),0)+IF(AND(Schulden!J10&lt;Schulden!J13,L57&gt;0),MAX(0,L57+M57-MIN(Schulden!G10,L57+M57)),0)+IF(AND(Schulden!J11&lt;Schulden!J13,P57&gt;0),MAX(0,P57+Q57-MIN(Schulden!G11,P57+Q57)),0)+IF(AND(Schulden!J12&lt;Schulden!J13,T57&gt;0),MAX(0,T57+U57-MIN(Schulden!G12,T57+U57)),0)+IF(AND(Schulden!J13&lt;Schulden!J13,X57&gt;0),MAX(0,X57+Y57-MIN(Schulden!G13,X57+Y57)),0)+IF(AND(Schulden!J14&lt;Schulden!J13,AB57&gt;0),MAX(0,AB57+AC57-MIN(Schulden!G14,AB57+AC57)),0)+IF(AND(Schulden!J15&lt;Schulden!J13,AF57&gt;0),MAX(0,AF57+AG57-MIN(Schulden!G15,AF57+AG57)),0)+IF(AND(Schulden!J16&lt;Schulden!J13,AJ57&gt;0),MAX(0,AJ57+AK57-MIN(Schulden!G16,AJ57+AK57)),0)+IF(AND(Schulden!J17&lt;Schulden!J13,AN57&gt;0),MAX(0,AN57+AO57-MIN(Schulden!G17,AN57+AO57)),0)+IF(AND(Schulden!J18&lt;Schulden!J13,AR57&gt;0),MAX(0,AR57+AS57-MIN(Schulden!G18,AR57+AS57)),0)+IF(AND(Schulden!J19&lt;Schulden!J13,AV57&gt;0),MAX(0,AV57+AW57-MIN(Schulden!G19,AV57+AW57)),0)+IF(AND(Schulden!J20&lt;Schulden!J13,AZ57&gt;0),MAX(0,AZ57+BA57-MIN(Schulden!G20,AZ57+BA57)),0)+IF(AND(Schulden!J21&lt;Schulden!J13,BD57&gt;0),MAX(0,BD57+BE57-MIN(Schulden!G21,BD57+BE57)),0)+IF(AND(Schulden!J22&lt;Schulden!J13,BH57&gt;0),MAX(0,BH57+BI57-MIN(Schulden!G22,BH57+BI57)),0))),MAX(0,X57+Y57-MIN(Schulden!G13,X57+Y57)))+SUMIFS(Sonderzahlungen!$D$8:$D$67,Sonderzahlungen!$G$8:$G$67,$B57,Sonderzahlungen!$E$8:$E$67,"Gezielte Schuld",Sonderzahlungen!$F$8:$F$67,Schulden!B13)))</f>
        <v/>
      </c>
      <c r="AA57" s="24">
        <f>MAX(0,X57+Y57-Z57)</f>
        <v/>
      </c>
      <c r="AB57" s="24">
        <f>AE56</f>
        <v/>
      </c>
      <c r="AC57" s="24">
        <f>IF(AB57&lt;=0,0,AB57*Schulden!F14/12)</f>
        <v/>
      </c>
      <c r="AD57" s="24">
        <f>IF(AB57&lt;=0,0,MIN(AB57+AC57,MIN(Schulden!G14,AB57+AC57)+MIN(MAX(0,Strategie!$C$9+SUMIFS(Sonderzahlungen!$D$8:$D$67,Sonderzahlungen!$G$8:$G$67,$B57,Sonderzahlungen!$E$8:$E$67,"Nach Strategie")-(IF(AND(Schulden!J8&lt;Schulden!J14,D57&gt;0),MAX(0,D57+E57-MIN(Schulden!G8,D57+E57)),0)+IF(AND(Schulden!J9&lt;Schulden!J14,H57&gt;0),MAX(0,H57+I57-MIN(Schulden!G9,H57+I57)),0)+IF(AND(Schulden!J10&lt;Schulden!J14,L57&gt;0),MAX(0,L57+M57-MIN(Schulden!G10,L57+M57)),0)+IF(AND(Schulden!J11&lt;Schulden!J14,P57&gt;0),MAX(0,P57+Q57-MIN(Schulden!G11,P57+Q57)),0)+IF(AND(Schulden!J12&lt;Schulden!J14,T57&gt;0),MAX(0,T57+U57-MIN(Schulden!G12,T57+U57)),0)+IF(AND(Schulden!J13&lt;Schulden!J14,X57&gt;0),MAX(0,X57+Y57-MIN(Schulden!G13,X57+Y57)),0)+IF(AND(Schulden!J14&lt;Schulden!J14,AB57&gt;0),MAX(0,AB57+AC57-MIN(Schulden!G14,AB57+AC57)),0)+IF(AND(Schulden!J15&lt;Schulden!J14,AF57&gt;0),MAX(0,AF57+AG57-MIN(Schulden!G15,AF57+AG57)),0)+IF(AND(Schulden!J16&lt;Schulden!J14,AJ57&gt;0),MAX(0,AJ57+AK57-MIN(Schulden!G16,AJ57+AK57)),0)+IF(AND(Schulden!J17&lt;Schulden!J14,AN57&gt;0),MAX(0,AN57+AO57-MIN(Schulden!G17,AN57+AO57)),0)+IF(AND(Schulden!J18&lt;Schulden!J14,AR57&gt;0),MAX(0,AR57+AS57-MIN(Schulden!G18,AR57+AS57)),0)+IF(AND(Schulden!J19&lt;Schulden!J14,AV57&gt;0),MAX(0,AV57+AW57-MIN(Schulden!G19,AV57+AW57)),0)+IF(AND(Schulden!J20&lt;Schulden!J14,AZ57&gt;0),MAX(0,AZ57+BA57-MIN(Schulden!G20,AZ57+BA57)),0)+IF(AND(Schulden!J21&lt;Schulden!J14,BD57&gt;0),MAX(0,BD57+BE57-MIN(Schulden!G21,BD57+BE57)),0)+IF(AND(Schulden!J22&lt;Schulden!J14,BH57&gt;0),MAX(0,BH57+BI57-MIN(Schulden!G22,BH57+BI57)),0))),MAX(0,AB57+AC57-MIN(Schulden!G14,AB57+AC57)))+SUMIFS(Sonderzahlungen!$D$8:$D$67,Sonderzahlungen!$G$8:$G$67,$B57,Sonderzahlungen!$E$8:$E$67,"Gezielte Schuld",Sonderzahlungen!$F$8:$F$67,Schulden!B14)))</f>
        <v/>
      </c>
      <c r="AE57" s="24">
        <f>MAX(0,AB57+AC57-AD57)</f>
        <v/>
      </c>
      <c r="AF57" s="24">
        <f>AI56</f>
        <v/>
      </c>
      <c r="AG57" s="24">
        <f>IF(AF57&lt;=0,0,AF57*Schulden!F15/12)</f>
        <v/>
      </c>
      <c r="AH57" s="24">
        <f>IF(AF57&lt;=0,0,MIN(AF57+AG57,MIN(Schulden!G15,AF57+AG57)+MIN(MAX(0,Strategie!$C$9+SUMIFS(Sonderzahlungen!$D$8:$D$67,Sonderzahlungen!$G$8:$G$67,$B57,Sonderzahlungen!$E$8:$E$67,"Nach Strategie")-(IF(AND(Schulden!J8&lt;Schulden!J15,D57&gt;0),MAX(0,D57+E57-MIN(Schulden!G8,D57+E57)),0)+IF(AND(Schulden!J9&lt;Schulden!J15,H57&gt;0),MAX(0,H57+I57-MIN(Schulden!G9,H57+I57)),0)+IF(AND(Schulden!J10&lt;Schulden!J15,L57&gt;0),MAX(0,L57+M57-MIN(Schulden!G10,L57+M57)),0)+IF(AND(Schulden!J11&lt;Schulden!J15,P57&gt;0),MAX(0,P57+Q57-MIN(Schulden!G11,P57+Q57)),0)+IF(AND(Schulden!J12&lt;Schulden!J15,T57&gt;0),MAX(0,T57+U57-MIN(Schulden!G12,T57+U57)),0)+IF(AND(Schulden!J13&lt;Schulden!J15,X57&gt;0),MAX(0,X57+Y57-MIN(Schulden!G13,X57+Y57)),0)+IF(AND(Schulden!J14&lt;Schulden!J15,AB57&gt;0),MAX(0,AB57+AC57-MIN(Schulden!G14,AB57+AC57)),0)+IF(AND(Schulden!J15&lt;Schulden!J15,AF57&gt;0),MAX(0,AF57+AG57-MIN(Schulden!G15,AF57+AG57)),0)+IF(AND(Schulden!J16&lt;Schulden!J15,AJ57&gt;0),MAX(0,AJ57+AK57-MIN(Schulden!G16,AJ57+AK57)),0)+IF(AND(Schulden!J17&lt;Schulden!J15,AN57&gt;0),MAX(0,AN57+AO57-MIN(Schulden!G17,AN57+AO57)),0)+IF(AND(Schulden!J18&lt;Schulden!J15,AR57&gt;0),MAX(0,AR57+AS57-MIN(Schulden!G18,AR57+AS57)),0)+IF(AND(Schulden!J19&lt;Schulden!J15,AV57&gt;0),MAX(0,AV57+AW57-MIN(Schulden!G19,AV57+AW57)),0)+IF(AND(Schulden!J20&lt;Schulden!J15,AZ57&gt;0),MAX(0,AZ57+BA57-MIN(Schulden!G20,AZ57+BA57)),0)+IF(AND(Schulden!J21&lt;Schulden!J15,BD57&gt;0),MAX(0,BD57+BE57-MIN(Schulden!G21,BD57+BE57)),0)+IF(AND(Schulden!J22&lt;Schulden!J15,BH57&gt;0),MAX(0,BH57+BI57-MIN(Schulden!G22,BH57+BI57)),0))),MAX(0,AF57+AG57-MIN(Schulden!G15,AF57+AG57)))+SUMIFS(Sonderzahlungen!$D$8:$D$67,Sonderzahlungen!$G$8:$G$67,$B57,Sonderzahlungen!$E$8:$E$67,"Gezielte Schuld",Sonderzahlungen!$F$8:$F$67,Schulden!B15)))</f>
        <v/>
      </c>
      <c r="AI57" s="24">
        <f>MAX(0,AF57+AG57-AH57)</f>
        <v/>
      </c>
      <c r="AJ57" s="24">
        <f>AM56</f>
        <v/>
      </c>
      <c r="AK57" s="24">
        <f>IF(AJ57&lt;=0,0,AJ57*Schulden!F16/12)</f>
        <v/>
      </c>
      <c r="AL57" s="24">
        <f>IF(AJ57&lt;=0,0,MIN(AJ57+AK57,MIN(Schulden!G16,AJ57+AK57)+MIN(MAX(0,Strategie!$C$9+SUMIFS(Sonderzahlungen!$D$8:$D$67,Sonderzahlungen!$G$8:$G$67,$B57,Sonderzahlungen!$E$8:$E$67,"Nach Strategie")-(IF(AND(Schulden!J8&lt;Schulden!J16,D57&gt;0),MAX(0,D57+E57-MIN(Schulden!G8,D57+E57)),0)+IF(AND(Schulden!J9&lt;Schulden!J16,H57&gt;0),MAX(0,H57+I57-MIN(Schulden!G9,H57+I57)),0)+IF(AND(Schulden!J10&lt;Schulden!J16,L57&gt;0),MAX(0,L57+M57-MIN(Schulden!G10,L57+M57)),0)+IF(AND(Schulden!J11&lt;Schulden!J16,P57&gt;0),MAX(0,P57+Q57-MIN(Schulden!G11,P57+Q57)),0)+IF(AND(Schulden!J12&lt;Schulden!J16,T57&gt;0),MAX(0,T57+U57-MIN(Schulden!G12,T57+U57)),0)+IF(AND(Schulden!J13&lt;Schulden!J16,X57&gt;0),MAX(0,X57+Y57-MIN(Schulden!G13,X57+Y57)),0)+IF(AND(Schulden!J14&lt;Schulden!J16,AB57&gt;0),MAX(0,AB57+AC57-MIN(Schulden!G14,AB57+AC57)),0)+IF(AND(Schulden!J15&lt;Schulden!J16,AF57&gt;0),MAX(0,AF57+AG57-MIN(Schulden!G15,AF57+AG57)),0)+IF(AND(Schulden!J16&lt;Schulden!J16,AJ57&gt;0),MAX(0,AJ57+AK57-MIN(Schulden!G16,AJ57+AK57)),0)+IF(AND(Schulden!J17&lt;Schulden!J16,AN57&gt;0),MAX(0,AN57+AO57-MIN(Schulden!G17,AN57+AO57)),0)+IF(AND(Schulden!J18&lt;Schulden!J16,AR57&gt;0),MAX(0,AR57+AS57-MIN(Schulden!G18,AR57+AS57)),0)+IF(AND(Schulden!J19&lt;Schulden!J16,AV57&gt;0),MAX(0,AV57+AW57-MIN(Schulden!G19,AV57+AW57)),0)+IF(AND(Schulden!J20&lt;Schulden!J16,AZ57&gt;0),MAX(0,AZ57+BA57-MIN(Schulden!G20,AZ57+BA57)),0)+IF(AND(Schulden!J21&lt;Schulden!J16,BD57&gt;0),MAX(0,BD57+BE57-MIN(Schulden!G21,BD57+BE57)),0)+IF(AND(Schulden!J22&lt;Schulden!J16,BH57&gt;0),MAX(0,BH57+BI57-MIN(Schulden!G22,BH57+BI57)),0))),MAX(0,AJ57+AK57-MIN(Schulden!G16,AJ57+AK57)))+SUMIFS(Sonderzahlungen!$D$8:$D$67,Sonderzahlungen!$G$8:$G$67,$B57,Sonderzahlungen!$E$8:$E$67,"Gezielte Schuld",Sonderzahlungen!$F$8:$F$67,Schulden!B16)))</f>
        <v/>
      </c>
      <c r="AM57" s="24">
        <f>MAX(0,AJ57+AK57-AL57)</f>
        <v/>
      </c>
      <c r="AN57" s="24">
        <f>AQ56</f>
        <v/>
      </c>
      <c r="AO57" s="24">
        <f>IF(AN57&lt;=0,0,AN57*Schulden!F17/12)</f>
        <v/>
      </c>
      <c r="AP57" s="24">
        <f>IF(AN57&lt;=0,0,MIN(AN57+AO57,MIN(Schulden!G17,AN57+AO57)+MIN(MAX(0,Strategie!$C$9+SUMIFS(Sonderzahlungen!$D$8:$D$67,Sonderzahlungen!$G$8:$G$67,$B57,Sonderzahlungen!$E$8:$E$67,"Nach Strategie")-(IF(AND(Schulden!J8&lt;Schulden!J17,D57&gt;0),MAX(0,D57+E57-MIN(Schulden!G8,D57+E57)),0)+IF(AND(Schulden!J9&lt;Schulden!J17,H57&gt;0),MAX(0,H57+I57-MIN(Schulden!G9,H57+I57)),0)+IF(AND(Schulden!J10&lt;Schulden!J17,L57&gt;0),MAX(0,L57+M57-MIN(Schulden!G10,L57+M57)),0)+IF(AND(Schulden!J11&lt;Schulden!J17,P57&gt;0),MAX(0,P57+Q57-MIN(Schulden!G11,P57+Q57)),0)+IF(AND(Schulden!J12&lt;Schulden!J17,T57&gt;0),MAX(0,T57+U57-MIN(Schulden!G12,T57+U57)),0)+IF(AND(Schulden!J13&lt;Schulden!J17,X57&gt;0),MAX(0,X57+Y57-MIN(Schulden!G13,X57+Y57)),0)+IF(AND(Schulden!J14&lt;Schulden!J17,AB57&gt;0),MAX(0,AB57+AC57-MIN(Schulden!G14,AB57+AC57)),0)+IF(AND(Schulden!J15&lt;Schulden!J17,AF57&gt;0),MAX(0,AF57+AG57-MIN(Schulden!G15,AF57+AG57)),0)+IF(AND(Schulden!J16&lt;Schulden!J17,AJ57&gt;0),MAX(0,AJ57+AK57-MIN(Schulden!G16,AJ57+AK57)),0)+IF(AND(Schulden!J17&lt;Schulden!J17,AN57&gt;0),MAX(0,AN57+AO57-MIN(Schulden!G17,AN57+AO57)),0)+IF(AND(Schulden!J18&lt;Schulden!J17,AR57&gt;0),MAX(0,AR57+AS57-MIN(Schulden!G18,AR57+AS57)),0)+IF(AND(Schulden!J19&lt;Schulden!J17,AV57&gt;0),MAX(0,AV57+AW57-MIN(Schulden!G19,AV57+AW57)),0)+IF(AND(Schulden!J20&lt;Schulden!J17,AZ57&gt;0),MAX(0,AZ57+BA57-MIN(Schulden!G20,AZ57+BA57)),0)+IF(AND(Schulden!J21&lt;Schulden!J17,BD57&gt;0),MAX(0,BD57+BE57-MIN(Schulden!G21,BD57+BE57)),0)+IF(AND(Schulden!J22&lt;Schulden!J17,BH57&gt;0),MAX(0,BH57+BI57-MIN(Schulden!G22,BH57+BI57)),0))),MAX(0,AN57+AO57-MIN(Schulden!G17,AN57+AO57)))+SUMIFS(Sonderzahlungen!$D$8:$D$67,Sonderzahlungen!$G$8:$G$67,$B57,Sonderzahlungen!$E$8:$E$67,"Gezielte Schuld",Sonderzahlungen!$F$8:$F$67,Schulden!B17)))</f>
        <v/>
      </c>
      <c r="AQ57" s="24">
        <f>MAX(0,AN57+AO57-AP57)</f>
        <v/>
      </c>
      <c r="AR57" s="24">
        <f>AU56</f>
        <v/>
      </c>
      <c r="AS57" s="24">
        <f>IF(AR57&lt;=0,0,AR57*Schulden!F18/12)</f>
        <v/>
      </c>
      <c r="AT57" s="24">
        <f>IF(AR57&lt;=0,0,MIN(AR57+AS57,MIN(Schulden!G18,AR57+AS57)+MIN(MAX(0,Strategie!$C$9+SUMIFS(Sonderzahlungen!$D$8:$D$67,Sonderzahlungen!$G$8:$G$67,$B57,Sonderzahlungen!$E$8:$E$67,"Nach Strategie")-(IF(AND(Schulden!J8&lt;Schulden!J18,D57&gt;0),MAX(0,D57+E57-MIN(Schulden!G8,D57+E57)),0)+IF(AND(Schulden!J9&lt;Schulden!J18,H57&gt;0),MAX(0,H57+I57-MIN(Schulden!G9,H57+I57)),0)+IF(AND(Schulden!J10&lt;Schulden!J18,L57&gt;0),MAX(0,L57+M57-MIN(Schulden!G10,L57+M57)),0)+IF(AND(Schulden!J11&lt;Schulden!J18,P57&gt;0),MAX(0,P57+Q57-MIN(Schulden!G11,P57+Q57)),0)+IF(AND(Schulden!J12&lt;Schulden!J18,T57&gt;0),MAX(0,T57+U57-MIN(Schulden!G12,T57+U57)),0)+IF(AND(Schulden!J13&lt;Schulden!J18,X57&gt;0),MAX(0,X57+Y57-MIN(Schulden!G13,X57+Y57)),0)+IF(AND(Schulden!J14&lt;Schulden!J18,AB57&gt;0),MAX(0,AB57+AC57-MIN(Schulden!G14,AB57+AC57)),0)+IF(AND(Schulden!J15&lt;Schulden!J18,AF57&gt;0),MAX(0,AF57+AG57-MIN(Schulden!G15,AF57+AG57)),0)+IF(AND(Schulden!J16&lt;Schulden!J18,AJ57&gt;0),MAX(0,AJ57+AK57-MIN(Schulden!G16,AJ57+AK57)),0)+IF(AND(Schulden!J17&lt;Schulden!J18,AN57&gt;0),MAX(0,AN57+AO57-MIN(Schulden!G17,AN57+AO57)),0)+IF(AND(Schulden!J18&lt;Schulden!J18,AR57&gt;0),MAX(0,AR57+AS57-MIN(Schulden!G18,AR57+AS57)),0)+IF(AND(Schulden!J19&lt;Schulden!J18,AV57&gt;0),MAX(0,AV57+AW57-MIN(Schulden!G19,AV57+AW57)),0)+IF(AND(Schulden!J20&lt;Schulden!J18,AZ57&gt;0),MAX(0,AZ57+BA57-MIN(Schulden!G20,AZ57+BA57)),0)+IF(AND(Schulden!J21&lt;Schulden!J18,BD57&gt;0),MAX(0,BD57+BE57-MIN(Schulden!G21,BD57+BE57)),0)+IF(AND(Schulden!J22&lt;Schulden!J18,BH57&gt;0),MAX(0,BH57+BI57-MIN(Schulden!G22,BH57+BI57)),0))),MAX(0,AR57+AS57-MIN(Schulden!G18,AR57+AS57)))+SUMIFS(Sonderzahlungen!$D$8:$D$67,Sonderzahlungen!$G$8:$G$67,$B57,Sonderzahlungen!$E$8:$E$67,"Gezielte Schuld",Sonderzahlungen!$F$8:$F$67,Schulden!B18)))</f>
        <v/>
      </c>
      <c r="AU57" s="24">
        <f>MAX(0,AR57+AS57-AT57)</f>
        <v/>
      </c>
      <c r="AV57" s="24">
        <f>AY56</f>
        <v/>
      </c>
      <c r="AW57" s="24">
        <f>IF(AV57&lt;=0,0,AV57*Schulden!F19/12)</f>
        <v/>
      </c>
      <c r="AX57" s="24">
        <f>IF(AV57&lt;=0,0,MIN(AV57+AW57,MIN(Schulden!G19,AV57+AW57)+MIN(MAX(0,Strategie!$C$9+SUMIFS(Sonderzahlungen!$D$8:$D$67,Sonderzahlungen!$G$8:$G$67,$B57,Sonderzahlungen!$E$8:$E$67,"Nach Strategie")-(IF(AND(Schulden!J8&lt;Schulden!J19,D57&gt;0),MAX(0,D57+E57-MIN(Schulden!G8,D57+E57)),0)+IF(AND(Schulden!J9&lt;Schulden!J19,H57&gt;0),MAX(0,H57+I57-MIN(Schulden!G9,H57+I57)),0)+IF(AND(Schulden!J10&lt;Schulden!J19,L57&gt;0),MAX(0,L57+M57-MIN(Schulden!G10,L57+M57)),0)+IF(AND(Schulden!J11&lt;Schulden!J19,P57&gt;0),MAX(0,P57+Q57-MIN(Schulden!G11,P57+Q57)),0)+IF(AND(Schulden!J12&lt;Schulden!J19,T57&gt;0),MAX(0,T57+U57-MIN(Schulden!G12,T57+U57)),0)+IF(AND(Schulden!J13&lt;Schulden!J19,X57&gt;0),MAX(0,X57+Y57-MIN(Schulden!G13,X57+Y57)),0)+IF(AND(Schulden!J14&lt;Schulden!J19,AB57&gt;0),MAX(0,AB57+AC57-MIN(Schulden!G14,AB57+AC57)),0)+IF(AND(Schulden!J15&lt;Schulden!J19,AF57&gt;0),MAX(0,AF57+AG57-MIN(Schulden!G15,AF57+AG57)),0)+IF(AND(Schulden!J16&lt;Schulden!J19,AJ57&gt;0),MAX(0,AJ57+AK57-MIN(Schulden!G16,AJ57+AK57)),0)+IF(AND(Schulden!J17&lt;Schulden!J19,AN57&gt;0),MAX(0,AN57+AO57-MIN(Schulden!G17,AN57+AO57)),0)+IF(AND(Schulden!J18&lt;Schulden!J19,AR57&gt;0),MAX(0,AR57+AS57-MIN(Schulden!G18,AR57+AS57)),0)+IF(AND(Schulden!J19&lt;Schulden!J19,AV57&gt;0),MAX(0,AV57+AW57-MIN(Schulden!G19,AV57+AW57)),0)+IF(AND(Schulden!J20&lt;Schulden!J19,AZ57&gt;0),MAX(0,AZ57+BA57-MIN(Schulden!G20,AZ57+BA57)),0)+IF(AND(Schulden!J21&lt;Schulden!J19,BD57&gt;0),MAX(0,BD57+BE57-MIN(Schulden!G21,BD57+BE57)),0)+IF(AND(Schulden!J22&lt;Schulden!J19,BH57&gt;0),MAX(0,BH57+BI57-MIN(Schulden!G22,BH57+BI57)),0))),MAX(0,AV57+AW57-MIN(Schulden!G19,AV57+AW57)))+SUMIFS(Sonderzahlungen!$D$8:$D$67,Sonderzahlungen!$G$8:$G$67,$B57,Sonderzahlungen!$E$8:$E$67,"Gezielte Schuld",Sonderzahlungen!$F$8:$F$67,Schulden!B19)))</f>
        <v/>
      </c>
      <c r="AY57" s="24">
        <f>MAX(0,AV57+AW57-AX57)</f>
        <v/>
      </c>
      <c r="AZ57" s="24">
        <f>BC56</f>
        <v/>
      </c>
      <c r="BA57" s="24">
        <f>IF(AZ57&lt;=0,0,AZ57*Schulden!F20/12)</f>
        <v/>
      </c>
      <c r="BB57" s="24">
        <f>IF(AZ57&lt;=0,0,MIN(AZ57+BA57,MIN(Schulden!G20,AZ57+BA57)+MIN(MAX(0,Strategie!$C$9+SUMIFS(Sonderzahlungen!$D$8:$D$67,Sonderzahlungen!$G$8:$G$67,$B57,Sonderzahlungen!$E$8:$E$67,"Nach Strategie")-(IF(AND(Schulden!J8&lt;Schulden!J20,D57&gt;0),MAX(0,D57+E57-MIN(Schulden!G8,D57+E57)),0)+IF(AND(Schulden!J9&lt;Schulden!J20,H57&gt;0),MAX(0,H57+I57-MIN(Schulden!G9,H57+I57)),0)+IF(AND(Schulden!J10&lt;Schulden!J20,L57&gt;0),MAX(0,L57+M57-MIN(Schulden!G10,L57+M57)),0)+IF(AND(Schulden!J11&lt;Schulden!J20,P57&gt;0),MAX(0,P57+Q57-MIN(Schulden!G11,P57+Q57)),0)+IF(AND(Schulden!J12&lt;Schulden!J20,T57&gt;0),MAX(0,T57+U57-MIN(Schulden!G12,T57+U57)),0)+IF(AND(Schulden!J13&lt;Schulden!J20,X57&gt;0),MAX(0,X57+Y57-MIN(Schulden!G13,X57+Y57)),0)+IF(AND(Schulden!J14&lt;Schulden!J20,AB57&gt;0),MAX(0,AB57+AC57-MIN(Schulden!G14,AB57+AC57)),0)+IF(AND(Schulden!J15&lt;Schulden!J20,AF57&gt;0),MAX(0,AF57+AG57-MIN(Schulden!G15,AF57+AG57)),0)+IF(AND(Schulden!J16&lt;Schulden!J20,AJ57&gt;0),MAX(0,AJ57+AK57-MIN(Schulden!G16,AJ57+AK57)),0)+IF(AND(Schulden!J17&lt;Schulden!J20,AN57&gt;0),MAX(0,AN57+AO57-MIN(Schulden!G17,AN57+AO57)),0)+IF(AND(Schulden!J18&lt;Schulden!J20,AR57&gt;0),MAX(0,AR57+AS57-MIN(Schulden!G18,AR57+AS57)),0)+IF(AND(Schulden!J19&lt;Schulden!J20,AV57&gt;0),MAX(0,AV57+AW57-MIN(Schulden!G19,AV57+AW57)),0)+IF(AND(Schulden!J20&lt;Schulden!J20,AZ57&gt;0),MAX(0,AZ57+BA57-MIN(Schulden!G20,AZ57+BA57)),0)+IF(AND(Schulden!J21&lt;Schulden!J20,BD57&gt;0),MAX(0,BD57+BE57-MIN(Schulden!G21,BD57+BE57)),0)+IF(AND(Schulden!J22&lt;Schulden!J20,BH57&gt;0),MAX(0,BH57+BI57-MIN(Schulden!G22,BH57+BI57)),0))),MAX(0,AZ57+BA57-MIN(Schulden!G20,AZ57+BA57)))+SUMIFS(Sonderzahlungen!$D$8:$D$67,Sonderzahlungen!$G$8:$G$67,$B57,Sonderzahlungen!$E$8:$E$67,"Gezielte Schuld",Sonderzahlungen!$F$8:$F$67,Schulden!B20)))</f>
        <v/>
      </c>
      <c r="BC57" s="24">
        <f>MAX(0,AZ57+BA57-BB57)</f>
        <v/>
      </c>
      <c r="BD57" s="24">
        <f>BG56</f>
        <v/>
      </c>
      <c r="BE57" s="24">
        <f>IF(BD57&lt;=0,0,BD57*Schulden!F21/12)</f>
        <v/>
      </c>
      <c r="BF57" s="24">
        <f>IF(BD57&lt;=0,0,MIN(BD57+BE57,MIN(Schulden!G21,BD57+BE57)+MIN(MAX(0,Strategie!$C$9+SUMIFS(Sonderzahlungen!$D$8:$D$67,Sonderzahlungen!$G$8:$G$67,$B57,Sonderzahlungen!$E$8:$E$67,"Nach Strategie")-(IF(AND(Schulden!J8&lt;Schulden!J21,D57&gt;0),MAX(0,D57+E57-MIN(Schulden!G8,D57+E57)),0)+IF(AND(Schulden!J9&lt;Schulden!J21,H57&gt;0),MAX(0,H57+I57-MIN(Schulden!G9,H57+I57)),0)+IF(AND(Schulden!J10&lt;Schulden!J21,L57&gt;0),MAX(0,L57+M57-MIN(Schulden!G10,L57+M57)),0)+IF(AND(Schulden!J11&lt;Schulden!J21,P57&gt;0),MAX(0,P57+Q57-MIN(Schulden!G11,P57+Q57)),0)+IF(AND(Schulden!J12&lt;Schulden!J21,T57&gt;0),MAX(0,T57+U57-MIN(Schulden!G12,T57+U57)),0)+IF(AND(Schulden!J13&lt;Schulden!J21,X57&gt;0),MAX(0,X57+Y57-MIN(Schulden!G13,X57+Y57)),0)+IF(AND(Schulden!J14&lt;Schulden!J21,AB57&gt;0),MAX(0,AB57+AC57-MIN(Schulden!G14,AB57+AC57)),0)+IF(AND(Schulden!J15&lt;Schulden!J21,AF57&gt;0),MAX(0,AF57+AG57-MIN(Schulden!G15,AF57+AG57)),0)+IF(AND(Schulden!J16&lt;Schulden!J21,AJ57&gt;0),MAX(0,AJ57+AK57-MIN(Schulden!G16,AJ57+AK57)),0)+IF(AND(Schulden!J17&lt;Schulden!J21,AN57&gt;0),MAX(0,AN57+AO57-MIN(Schulden!G17,AN57+AO57)),0)+IF(AND(Schulden!J18&lt;Schulden!J21,AR57&gt;0),MAX(0,AR57+AS57-MIN(Schulden!G18,AR57+AS57)),0)+IF(AND(Schulden!J19&lt;Schulden!J21,AV57&gt;0),MAX(0,AV57+AW57-MIN(Schulden!G19,AV57+AW57)),0)+IF(AND(Schulden!J20&lt;Schulden!J21,AZ57&gt;0),MAX(0,AZ57+BA57-MIN(Schulden!G20,AZ57+BA57)),0)+IF(AND(Schulden!J21&lt;Schulden!J21,BD57&gt;0),MAX(0,BD57+BE57-MIN(Schulden!G21,BD57+BE57)),0)+IF(AND(Schulden!J22&lt;Schulden!J21,BH57&gt;0),MAX(0,BH57+BI57-MIN(Schulden!G22,BH57+BI57)),0))),MAX(0,BD57+BE57-MIN(Schulden!G21,BD57+BE57)))+SUMIFS(Sonderzahlungen!$D$8:$D$67,Sonderzahlungen!$G$8:$G$67,$B57,Sonderzahlungen!$E$8:$E$67,"Gezielte Schuld",Sonderzahlungen!$F$8:$F$67,Schulden!B21)))</f>
        <v/>
      </c>
      <c r="BG57" s="24">
        <f>MAX(0,BD57+BE57-BF57)</f>
        <v/>
      </c>
      <c r="BH57" s="24">
        <f>BK56</f>
        <v/>
      </c>
      <c r="BI57" s="24">
        <f>IF(BH57&lt;=0,0,BH57*Schulden!F22/12)</f>
        <v/>
      </c>
      <c r="BJ57" s="24">
        <f>IF(BH57&lt;=0,0,MIN(BH57+BI57,MIN(Schulden!G22,BH57+BI57)+MIN(MAX(0,Strategie!$C$9+SUMIFS(Sonderzahlungen!$D$8:$D$67,Sonderzahlungen!$G$8:$G$67,$B57,Sonderzahlungen!$E$8:$E$67,"Nach Strategie")-(IF(AND(Schulden!J8&lt;Schulden!J22,D57&gt;0),MAX(0,D57+E57-MIN(Schulden!G8,D57+E57)),0)+IF(AND(Schulden!J9&lt;Schulden!J22,H57&gt;0),MAX(0,H57+I57-MIN(Schulden!G9,H57+I57)),0)+IF(AND(Schulden!J10&lt;Schulden!J22,L57&gt;0),MAX(0,L57+M57-MIN(Schulden!G10,L57+M57)),0)+IF(AND(Schulden!J11&lt;Schulden!J22,P57&gt;0),MAX(0,P57+Q57-MIN(Schulden!G11,P57+Q57)),0)+IF(AND(Schulden!J12&lt;Schulden!J22,T57&gt;0),MAX(0,T57+U57-MIN(Schulden!G12,T57+U57)),0)+IF(AND(Schulden!J13&lt;Schulden!J22,X57&gt;0),MAX(0,X57+Y57-MIN(Schulden!G13,X57+Y57)),0)+IF(AND(Schulden!J14&lt;Schulden!J22,AB57&gt;0),MAX(0,AB57+AC57-MIN(Schulden!G14,AB57+AC57)),0)+IF(AND(Schulden!J15&lt;Schulden!J22,AF57&gt;0),MAX(0,AF57+AG57-MIN(Schulden!G15,AF57+AG57)),0)+IF(AND(Schulden!J16&lt;Schulden!J22,AJ57&gt;0),MAX(0,AJ57+AK57-MIN(Schulden!G16,AJ57+AK57)),0)+IF(AND(Schulden!J17&lt;Schulden!J22,AN57&gt;0),MAX(0,AN57+AO57-MIN(Schulden!G17,AN57+AO57)),0)+IF(AND(Schulden!J18&lt;Schulden!J22,AR57&gt;0),MAX(0,AR57+AS57-MIN(Schulden!G18,AR57+AS57)),0)+IF(AND(Schulden!J19&lt;Schulden!J22,AV57&gt;0),MAX(0,AV57+AW57-MIN(Schulden!G19,AV57+AW57)),0)+IF(AND(Schulden!J20&lt;Schulden!J22,AZ57&gt;0),MAX(0,AZ57+BA57-MIN(Schulden!G20,AZ57+BA57)),0)+IF(AND(Schulden!J21&lt;Schulden!J22,BD57&gt;0),MAX(0,BD57+BE57-MIN(Schulden!G21,BD57+BE57)),0)+IF(AND(Schulden!J22&lt;Schulden!J22,BH57&gt;0),MAX(0,BH57+BI57-MIN(Schulden!G22,BH57+BI57)),0))),MAX(0,BH57+BI57-MIN(Schulden!G22,BH57+BI57)))+SUMIFS(Sonderzahlungen!$D$8:$D$67,Sonderzahlungen!$G$8:$G$67,$B57,Sonderzahlungen!$E$8:$E$67,"Gezielte Schuld",Sonderzahlungen!$F$8:$F$67,Schulden!B22)))</f>
        <v/>
      </c>
      <c r="BK57" s="24">
        <f>MAX(0,BH57+BI57-BJ57)</f>
        <v/>
      </c>
    </row>
    <row r="58">
      <c r="B58" s="23">
        <f>EDATE(B57,1)</f>
        <v/>
      </c>
      <c r="C58" s="24">
        <f>SUMIFS(Sonderzahlungen!$D$8:$D$67,Sonderzahlungen!$G$8:$G$67,B58)</f>
        <v/>
      </c>
      <c r="D58" s="24">
        <f>G57</f>
        <v/>
      </c>
      <c r="E58" s="24">
        <f>IF(D58&lt;=0,0,D58*Schulden!F8/12)</f>
        <v/>
      </c>
      <c r="F58" s="24">
        <f>IF(D58&lt;=0,0,MIN(D58+E58,MIN(Schulden!G8,D58+E58)+MIN(MAX(0,Strategie!$C$9+SUMIFS(Sonderzahlungen!$D$8:$D$67,Sonderzahlungen!$G$8:$G$67,$B58,Sonderzahlungen!$E$8:$E$67,"Nach Strategie")-(IF(AND(Schulden!J8&lt;Schulden!J8,D58&gt;0),MAX(0,D58+E58-MIN(Schulden!G8,D58+E58)),0)+IF(AND(Schulden!J9&lt;Schulden!J8,H58&gt;0),MAX(0,H58+I58-MIN(Schulden!G9,H58+I58)),0)+IF(AND(Schulden!J10&lt;Schulden!J8,L58&gt;0),MAX(0,L58+M58-MIN(Schulden!G10,L58+M58)),0)+IF(AND(Schulden!J11&lt;Schulden!J8,P58&gt;0),MAX(0,P58+Q58-MIN(Schulden!G11,P58+Q58)),0)+IF(AND(Schulden!J12&lt;Schulden!J8,T58&gt;0),MAX(0,T58+U58-MIN(Schulden!G12,T58+U58)),0)+IF(AND(Schulden!J13&lt;Schulden!J8,X58&gt;0),MAX(0,X58+Y58-MIN(Schulden!G13,X58+Y58)),0)+IF(AND(Schulden!J14&lt;Schulden!J8,AB58&gt;0),MAX(0,AB58+AC58-MIN(Schulden!G14,AB58+AC58)),0)+IF(AND(Schulden!J15&lt;Schulden!J8,AF58&gt;0),MAX(0,AF58+AG58-MIN(Schulden!G15,AF58+AG58)),0)+IF(AND(Schulden!J16&lt;Schulden!J8,AJ58&gt;0),MAX(0,AJ58+AK58-MIN(Schulden!G16,AJ58+AK58)),0)+IF(AND(Schulden!J17&lt;Schulden!J8,AN58&gt;0),MAX(0,AN58+AO58-MIN(Schulden!G17,AN58+AO58)),0)+IF(AND(Schulden!J18&lt;Schulden!J8,AR58&gt;0),MAX(0,AR58+AS58-MIN(Schulden!G18,AR58+AS58)),0)+IF(AND(Schulden!J19&lt;Schulden!J8,AV58&gt;0),MAX(0,AV58+AW58-MIN(Schulden!G19,AV58+AW58)),0)+IF(AND(Schulden!J20&lt;Schulden!J8,AZ58&gt;0),MAX(0,AZ58+BA58-MIN(Schulden!G20,AZ58+BA58)),0)+IF(AND(Schulden!J21&lt;Schulden!J8,BD58&gt;0),MAX(0,BD58+BE58-MIN(Schulden!G21,BD58+BE58)),0)+IF(AND(Schulden!J22&lt;Schulden!J8,BH58&gt;0),MAX(0,BH58+BI58-MIN(Schulden!G22,BH58+BI58)),0))),MAX(0,D58+E58-MIN(Schulden!G8,D58+E58)))+SUMIFS(Sonderzahlungen!$D$8:$D$67,Sonderzahlungen!$G$8:$G$67,$B58,Sonderzahlungen!$E$8:$E$67,"Gezielte Schuld",Sonderzahlungen!$F$8:$F$67,Schulden!B8)))</f>
        <v/>
      </c>
      <c r="G58" s="24">
        <f>MAX(0,D58+E58-F58)</f>
        <v/>
      </c>
      <c r="H58" s="24">
        <f>K57</f>
        <v/>
      </c>
      <c r="I58" s="24">
        <f>IF(H58&lt;=0,0,H58*Schulden!F9/12)</f>
        <v/>
      </c>
      <c r="J58" s="24">
        <f>IF(H58&lt;=0,0,MIN(H58+I58,MIN(Schulden!G9,H58+I58)+MIN(MAX(0,Strategie!$C$9+SUMIFS(Sonderzahlungen!$D$8:$D$67,Sonderzahlungen!$G$8:$G$67,$B58,Sonderzahlungen!$E$8:$E$67,"Nach Strategie")-(IF(AND(Schulden!J8&lt;Schulden!J9,D58&gt;0),MAX(0,D58+E58-MIN(Schulden!G8,D58+E58)),0)+IF(AND(Schulden!J9&lt;Schulden!J9,H58&gt;0),MAX(0,H58+I58-MIN(Schulden!G9,H58+I58)),0)+IF(AND(Schulden!J10&lt;Schulden!J9,L58&gt;0),MAX(0,L58+M58-MIN(Schulden!G10,L58+M58)),0)+IF(AND(Schulden!J11&lt;Schulden!J9,P58&gt;0),MAX(0,P58+Q58-MIN(Schulden!G11,P58+Q58)),0)+IF(AND(Schulden!J12&lt;Schulden!J9,T58&gt;0),MAX(0,T58+U58-MIN(Schulden!G12,T58+U58)),0)+IF(AND(Schulden!J13&lt;Schulden!J9,X58&gt;0),MAX(0,X58+Y58-MIN(Schulden!G13,X58+Y58)),0)+IF(AND(Schulden!J14&lt;Schulden!J9,AB58&gt;0),MAX(0,AB58+AC58-MIN(Schulden!G14,AB58+AC58)),0)+IF(AND(Schulden!J15&lt;Schulden!J9,AF58&gt;0),MAX(0,AF58+AG58-MIN(Schulden!G15,AF58+AG58)),0)+IF(AND(Schulden!J16&lt;Schulden!J9,AJ58&gt;0),MAX(0,AJ58+AK58-MIN(Schulden!G16,AJ58+AK58)),0)+IF(AND(Schulden!J17&lt;Schulden!J9,AN58&gt;0),MAX(0,AN58+AO58-MIN(Schulden!G17,AN58+AO58)),0)+IF(AND(Schulden!J18&lt;Schulden!J9,AR58&gt;0),MAX(0,AR58+AS58-MIN(Schulden!G18,AR58+AS58)),0)+IF(AND(Schulden!J19&lt;Schulden!J9,AV58&gt;0),MAX(0,AV58+AW58-MIN(Schulden!G19,AV58+AW58)),0)+IF(AND(Schulden!J20&lt;Schulden!J9,AZ58&gt;0),MAX(0,AZ58+BA58-MIN(Schulden!G20,AZ58+BA58)),0)+IF(AND(Schulden!J21&lt;Schulden!J9,BD58&gt;0),MAX(0,BD58+BE58-MIN(Schulden!G21,BD58+BE58)),0)+IF(AND(Schulden!J22&lt;Schulden!J9,BH58&gt;0),MAX(0,BH58+BI58-MIN(Schulden!G22,BH58+BI58)),0))),MAX(0,H58+I58-MIN(Schulden!G9,H58+I58)))+SUMIFS(Sonderzahlungen!$D$8:$D$67,Sonderzahlungen!$G$8:$G$67,$B58,Sonderzahlungen!$E$8:$E$67,"Gezielte Schuld",Sonderzahlungen!$F$8:$F$67,Schulden!B9)))</f>
        <v/>
      </c>
      <c r="K58" s="24">
        <f>MAX(0,H58+I58-J58)</f>
        <v/>
      </c>
      <c r="L58" s="24">
        <f>O57</f>
        <v/>
      </c>
      <c r="M58" s="24">
        <f>IF(L58&lt;=0,0,L58*Schulden!F10/12)</f>
        <v/>
      </c>
      <c r="N58" s="24">
        <f>IF(L58&lt;=0,0,MIN(L58+M58,MIN(Schulden!G10,L58+M58)+MIN(MAX(0,Strategie!$C$9+SUMIFS(Sonderzahlungen!$D$8:$D$67,Sonderzahlungen!$G$8:$G$67,$B58,Sonderzahlungen!$E$8:$E$67,"Nach Strategie")-(IF(AND(Schulden!J8&lt;Schulden!J10,D58&gt;0),MAX(0,D58+E58-MIN(Schulden!G8,D58+E58)),0)+IF(AND(Schulden!J9&lt;Schulden!J10,H58&gt;0),MAX(0,H58+I58-MIN(Schulden!G9,H58+I58)),0)+IF(AND(Schulden!J10&lt;Schulden!J10,L58&gt;0),MAX(0,L58+M58-MIN(Schulden!G10,L58+M58)),0)+IF(AND(Schulden!J11&lt;Schulden!J10,P58&gt;0),MAX(0,P58+Q58-MIN(Schulden!G11,P58+Q58)),0)+IF(AND(Schulden!J12&lt;Schulden!J10,T58&gt;0),MAX(0,T58+U58-MIN(Schulden!G12,T58+U58)),0)+IF(AND(Schulden!J13&lt;Schulden!J10,X58&gt;0),MAX(0,X58+Y58-MIN(Schulden!G13,X58+Y58)),0)+IF(AND(Schulden!J14&lt;Schulden!J10,AB58&gt;0),MAX(0,AB58+AC58-MIN(Schulden!G14,AB58+AC58)),0)+IF(AND(Schulden!J15&lt;Schulden!J10,AF58&gt;0),MAX(0,AF58+AG58-MIN(Schulden!G15,AF58+AG58)),0)+IF(AND(Schulden!J16&lt;Schulden!J10,AJ58&gt;0),MAX(0,AJ58+AK58-MIN(Schulden!G16,AJ58+AK58)),0)+IF(AND(Schulden!J17&lt;Schulden!J10,AN58&gt;0),MAX(0,AN58+AO58-MIN(Schulden!G17,AN58+AO58)),0)+IF(AND(Schulden!J18&lt;Schulden!J10,AR58&gt;0),MAX(0,AR58+AS58-MIN(Schulden!G18,AR58+AS58)),0)+IF(AND(Schulden!J19&lt;Schulden!J10,AV58&gt;0),MAX(0,AV58+AW58-MIN(Schulden!G19,AV58+AW58)),0)+IF(AND(Schulden!J20&lt;Schulden!J10,AZ58&gt;0),MAX(0,AZ58+BA58-MIN(Schulden!G20,AZ58+BA58)),0)+IF(AND(Schulden!J21&lt;Schulden!J10,BD58&gt;0),MAX(0,BD58+BE58-MIN(Schulden!G21,BD58+BE58)),0)+IF(AND(Schulden!J22&lt;Schulden!J10,BH58&gt;0),MAX(0,BH58+BI58-MIN(Schulden!G22,BH58+BI58)),0))),MAX(0,L58+M58-MIN(Schulden!G10,L58+M58)))+SUMIFS(Sonderzahlungen!$D$8:$D$67,Sonderzahlungen!$G$8:$G$67,$B58,Sonderzahlungen!$E$8:$E$67,"Gezielte Schuld",Sonderzahlungen!$F$8:$F$67,Schulden!B10)))</f>
        <v/>
      </c>
      <c r="O58" s="24">
        <f>MAX(0,L58+M58-N58)</f>
        <v/>
      </c>
      <c r="P58" s="24">
        <f>S57</f>
        <v/>
      </c>
      <c r="Q58" s="24">
        <f>IF(P58&lt;=0,0,P58*Schulden!F11/12)</f>
        <v/>
      </c>
      <c r="R58" s="24">
        <f>IF(P58&lt;=0,0,MIN(P58+Q58,MIN(Schulden!G11,P58+Q58)+MIN(MAX(0,Strategie!$C$9+SUMIFS(Sonderzahlungen!$D$8:$D$67,Sonderzahlungen!$G$8:$G$67,$B58,Sonderzahlungen!$E$8:$E$67,"Nach Strategie")-(IF(AND(Schulden!J8&lt;Schulden!J11,D58&gt;0),MAX(0,D58+E58-MIN(Schulden!G8,D58+E58)),0)+IF(AND(Schulden!J9&lt;Schulden!J11,H58&gt;0),MAX(0,H58+I58-MIN(Schulden!G9,H58+I58)),0)+IF(AND(Schulden!J10&lt;Schulden!J11,L58&gt;0),MAX(0,L58+M58-MIN(Schulden!G10,L58+M58)),0)+IF(AND(Schulden!J11&lt;Schulden!J11,P58&gt;0),MAX(0,P58+Q58-MIN(Schulden!G11,P58+Q58)),0)+IF(AND(Schulden!J12&lt;Schulden!J11,T58&gt;0),MAX(0,T58+U58-MIN(Schulden!G12,T58+U58)),0)+IF(AND(Schulden!J13&lt;Schulden!J11,X58&gt;0),MAX(0,X58+Y58-MIN(Schulden!G13,X58+Y58)),0)+IF(AND(Schulden!J14&lt;Schulden!J11,AB58&gt;0),MAX(0,AB58+AC58-MIN(Schulden!G14,AB58+AC58)),0)+IF(AND(Schulden!J15&lt;Schulden!J11,AF58&gt;0),MAX(0,AF58+AG58-MIN(Schulden!G15,AF58+AG58)),0)+IF(AND(Schulden!J16&lt;Schulden!J11,AJ58&gt;0),MAX(0,AJ58+AK58-MIN(Schulden!G16,AJ58+AK58)),0)+IF(AND(Schulden!J17&lt;Schulden!J11,AN58&gt;0),MAX(0,AN58+AO58-MIN(Schulden!G17,AN58+AO58)),0)+IF(AND(Schulden!J18&lt;Schulden!J11,AR58&gt;0),MAX(0,AR58+AS58-MIN(Schulden!G18,AR58+AS58)),0)+IF(AND(Schulden!J19&lt;Schulden!J11,AV58&gt;0),MAX(0,AV58+AW58-MIN(Schulden!G19,AV58+AW58)),0)+IF(AND(Schulden!J20&lt;Schulden!J11,AZ58&gt;0),MAX(0,AZ58+BA58-MIN(Schulden!G20,AZ58+BA58)),0)+IF(AND(Schulden!J21&lt;Schulden!J11,BD58&gt;0),MAX(0,BD58+BE58-MIN(Schulden!G21,BD58+BE58)),0)+IF(AND(Schulden!J22&lt;Schulden!J11,BH58&gt;0),MAX(0,BH58+BI58-MIN(Schulden!G22,BH58+BI58)),0))),MAX(0,P58+Q58-MIN(Schulden!G11,P58+Q58)))+SUMIFS(Sonderzahlungen!$D$8:$D$67,Sonderzahlungen!$G$8:$G$67,$B58,Sonderzahlungen!$E$8:$E$67,"Gezielte Schuld",Sonderzahlungen!$F$8:$F$67,Schulden!B11)))</f>
        <v/>
      </c>
      <c r="S58" s="24">
        <f>MAX(0,P58+Q58-R58)</f>
        <v/>
      </c>
      <c r="T58" s="24">
        <f>W57</f>
        <v/>
      </c>
      <c r="U58" s="24">
        <f>IF(T58&lt;=0,0,T58*Schulden!F12/12)</f>
        <v/>
      </c>
      <c r="V58" s="24">
        <f>IF(T58&lt;=0,0,MIN(T58+U58,MIN(Schulden!G12,T58+U58)+MIN(MAX(0,Strategie!$C$9+SUMIFS(Sonderzahlungen!$D$8:$D$67,Sonderzahlungen!$G$8:$G$67,$B58,Sonderzahlungen!$E$8:$E$67,"Nach Strategie")-(IF(AND(Schulden!J8&lt;Schulden!J12,D58&gt;0),MAX(0,D58+E58-MIN(Schulden!G8,D58+E58)),0)+IF(AND(Schulden!J9&lt;Schulden!J12,H58&gt;0),MAX(0,H58+I58-MIN(Schulden!G9,H58+I58)),0)+IF(AND(Schulden!J10&lt;Schulden!J12,L58&gt;0),MAX(0,L58+M58-MIN(Schulden!G10,L58+M58)),0)+IF(AND(Schulden!J11&lt;Schulden!J12,P58&gt;0),MAX(0,P58+Q58-MIN(Schulden!G11,P58+Q58)),0)+IF(AND(Schulden!J12&lt;Schulden!J12,T58&gt;0),MAX(0,T58+U58-MIN(Schulden!G12,T58+U58)),0)+IF(AND(Schulden!J13&lt;Schulden!J12,X58&gt;0),MAX(0,X58+Y58-MIN(Schulden!G13,X58+Y58)),0)+IF(AND(Schulden!J14&lt;Schulden!J12,AB58&gt;0),MAX(0,AB58+AC58-MIN(Schulden!G14,AB58+AC58)),0)+IF(AND(Schulden!J15&lt;Schulden!J12,AF58&gt;0),MAX(0,AF58+AG58-MIN(Schulden!G15,AF58+AG58)),0)+IF(AND(Schulden!J16&lt;Schulden!J12,AJ58&gt;0),MAX(0,AJ58+AK58-MIN(Schulden!G16,AJ58+AK58)),0)+IF(AND(Schulden!J17&lt;Schulden!J12,AN58&gt;0),MAX(0,AN58+AO58-MIN(Schulden!G17,AN58+AO58)),0)+IF(AND(Schulden!J18&lt;Schulden!J12,AR58&gt;0),MAX(0,AR58+AS58-MIN(Schulden!G18,AR58+AS58)),0)+IF(AND(Schulden!J19&lt;Schulden!J12,AV58&gt;0),MAX(0,AV58+AW58-MIN(Schulden!G19,AV58+AW58)),0)+IF(AND(Schulden!J20&lt;Schulden!J12,AZ58&gt;0),MAX(0,AZ58+BA58-MIN(Schulden!G20,AZ58+BA58)),0)+IF(AND(Schulden!J21&lt;Schulden!J12,BD58&gt;0),MAX(0,BD58+BE58-MIN(Schulden!G21,BD58+BE58)),0)+IF(AND(Schulden!J22&lt;Schulden!J12,BH58&gt;0),MAX(0,BH58+BI58-MIN(Schulden!G22,BH58+BI58)),0))),MAX(0,T58+U58-MIN(Schulden!G12,T58+U58)))+SUMIFS(Sonderzahlungen!$D$8:$D$67,Sonderzahlungen!$G$8:$G$67,$B58,Sonderzahlungen!$E$8:$E$67,"Gezielte Schuld",Sonderzahlungen!$F$8:$F$67,Schulden!B12)))</f>
        <v/>
      </c>
      <c r="W58" s="24">
        <f>MAX(0,T58+U58-V58)</f>
        <v/>
      </c>
      <c r="X58" s="24">
        <f>AA57</f>
        <v/>
      </c>
      <c r="Y58" s="24">
        <f>IF(X58&lt;=0,0,X58*Schulden!F13/12)</f>
        <v/>
      </c>
      <c r="Z58" s="24">
        <f>IF(X58&lt;=0,0,MIN(X58+Y58,MIN(Schulden!G13,X58+Y58)+MIN(MAX(0,Strategie!$C$9+SUMIFS(Sonderzahlungen!$D$8:$D$67,Sonderzahlungen!$G$8:$G$67,$B58,Sonderzahlungen!$E$8:$E$67,"Nach Strategie")-(IF(AND(Schulden!J8&lt;Schulden!J13,D58&gt;0),MAX(0,D58+E58-MIN(Schulden!G8,D58+E58)),0)+IF(AND(Schulden!J9&lt;Schulden!J13,H58&gt;0),MAX(0,H58+I58-MIN(Schulden!G9,H58+I58)),0)+IF(AND(Schulden!J10&lt;Schulden!J13,L58&gt;0),MAX(0,L58+M58-MIN(Schulden!G10,L58+M58)),0)+IF(AND(Schulden!J11&lt;Schulden!J13,P58&gt;0),MAX(0,P58+Q58-MIN(Schulden!G11,P58+Q58)),0)+IF(AND(Schulden!J12&lt;Schulden!J13,T58&gt;0),MAX(0,T58+U58-MIN(Schulden!G12,T58+U58)),0)+IF(AND(Schulden!J13&lt;Schulden!J13,X58&gt;0),MAX(0,X58+Y58-MIN(Schulden!G13,X58+Y58)),0)+IF(AND(Schulden!J14&lt;Schulden!J13,AB58&gt;0),MAX(0,AB58+AC58-MIN(Schulden!G14,AB58+AC58)),0)+IF(AND(Schulden!J15&lt;Schulden!J13,AF58&gt;0),MAX(0,AF58+AG58-MIN(Schulden!G15,AF58+AG58)),0)+IF(AND(Schulden!J16&lt;Schulden!J13,AJ58&gt;0),MAX(0,AJ58+AK58-MIN(Schulden!G16,AJ58+AK58)),0)+IF(AND(Schulden!J17&lt;Schulden!J13,AN58&gt;0),MAX(0,AN58+AO58-MIN(Schulden!G17,AN58+AO58)),0)+IF(AND(Schulden!J18&lt;Schulden!J13,AR58&gt;0),MAX(0,AR58+AS58-MIN(Schulden!G18,AR58+AS58)),0)+IF(AND(Schulden!J19&lt;Schulden!J13,AV58&gt;0),MAX(0,AV58+AW58-MIN(Schulden!G19,AV58+AW58)),0)+IF(AND(Schulden!J20&lt;Schulden!J13,AZ58&gt;0),MAX(0,AZ58+BA58-MIN(Schulden!G20,AZ58+BA58)),0)+IF(AND(Schulden!J21&lt;Schulden!J13,BD58&gt;0),MAX(0,BD58+BE58-MIN(Schulden!G21,BD58+BE58)),0)+IF(AND(Schulden!J22&lt;Schulden!J13,BH58&gt;0),MAX(0,BH58+BI58-MIN(Schulden!G22,BH58+BI58)),0))),MAX(0,X58+Y58-MIN(Schulden!G13,X58+Y58)))+SUMIFS(Sonderzahlungen!$D$8:$D$67,Sonderzahlungen!$G$8:$G$67,$B58,Sonderzahlungen!$E$8:$E$67,"Gezielte Schuld",Sonderzahlungen!$F$8:$F$67,Schulden!B13)))</f>
        <v/>
      </c>
      <c r="AA58" s="24">
        <f>MAX(0,X58+Y58-Z58)</f>
        <v/>
      </c>
      <c r="AB58" s="24">
        <f>AE57</f>
        <v/>
      </c>
      <c r="AC58" s="24">
        <f>IF(AB58&lt;=0,0,AB58*Schulden!F14/12)</f>
        <v/>
      </c>
      <c r="AD58" s="24">
        <f>IF(AB58&lt;=0,0,MIN(AB58+AC58,MIN(Schulden!G14,AB58+AC58)+MIN(MAX(0,Strategie!$C$9+SUMIFS(Sonderzahlungen!$D$8:$D$67,Sonderzahlungen!$G$8:$G$67,$B58,Sonderzahlungen!$E$8:$E$67,"Nach Strategie")-(IF(AND(Schulden!J8&lt;Schulden!J14,D58&gt;0),MAX(0,D58+E58-MIN(Schulden!G8,D58+E58)),0)+IF(AND(Schulden!J9&lt;Schulden!J14,H58&gt;0),MAX(0,H58+I58-MIN(Schulden!G9,H58+I58)),0)+IF(AND(Schulden!J10&lt;Schulden!J14,L58&gt;0),MAX(0,L58+M58-MIN(Schulden!G10,L58+M58)),0)+IF(AND(Schulden!J11&lt;Schulden!J14,P58&gt;0),MAX(0,P58+Q58-MIN(Schulden!G11,P58+Q58)),0)+IF(AND(Schulden!J12&lt;Schulden!J14,T58&gt;0),MAX(0,T58+U58-MIN(Schulden!G12,T58+U58)),0)+IF(AND(Schulden!J13&lt;Schulden!J14,X58&gt;0),MAX(0,X58+Y58-MIN(Schulden!G13,X58+Y58)),0)+IF(AND(Schulden!J14&lt;Schulden!J14,AB58&gt;0),MAX(0,AB58+AC58-MIN(Schulden!G14,AB58+AC58)),0)+IF(AND(Schulden!J15&lt;Schulden!J14,AF58&gt;0),MAX(0,AF58+AG58-MIN(Schulden!G15,AF58+AG58)),0)+IF(AND(Schulden!J16&lt;Schulden!J14,AJ58&gt;0),MAX(0,AJ58+AK58-MIN(Schulden!G16,AJ58+AK58)),0)+IF(AND(Schulden!J17&lt;Schulden!J14,AN58&gt;0),MAX(0,AN58+AO58-MIN(Schulden!G17,AN58+AO58)),0)+IF(AND(Schulden!J18&lt;Schulden!J14,AR58&gt;0),MAX(0,AR58+AS58-MIN(Schulden!G18,AR58+AS58)),0)+IF(AND(Schulden!J19&lt;Schulden!J14,AV58&gt;0),MAX(0,AV58+AW58-MIN(Schulden!G19,AV58+AW58)),0)+IF(AND(Schulden!J20&lt;Schulden!J14,AZ58&gt;0),MAX(0,AZ58+BA58-MIN(Schulden!G20,AZ58+BA58)),0)+IF(AND(Schulden!J21&lt;Schulden!J14,BD58&gt;0),MAX(0,BD58+BE58-MIN(Schulden!G21,BD58+BE58)),0)+IF(AND(Schulden!J22&lt;Schulden!J14,BH58&gt;0),MAX(0,BH58+BI58-MIN(Schulden!G22,BH58+BI58)),0))),MAX(0,AB58+AC58-MIN(Schulden!G14,AB58+AC58)))+SUMIFS(Sonderzahlungen!$D$8:$D$67,Sonderzahlungen!$G$8:$G$67,$B58,Sonderzahlungen!$E$8:$E$67,"Gezielte Schuld",Sonderzahlungen!$F$8:$F$67,Schulden!B14)))</f>
        <v/>
      </c>
      <c r="AE58" s="24">
        <f>MAX(0,AB58+AC58-AD58)</f>
        <v/>
      </c>
      <c r="AF58" s="24">
        <f>AI57</f>
        <v/>
      </c>
      <c r="AG58" s="24">
        <f>IF(AF58&lt;=0,0,AF58*Schulden!F15/12)</f>
        <v/>
      </c>
      <c r="AH58" s="24">
        <f>IF(AF58&lt;=0,0,MIN(AF58+AG58,MIN(Schulden!G15,AF58+AG58)+MIN(MAX(0,Strategie!$C$9+SUMIFS(Sonderzahlungen!$D$8:$D$67,Sonderzahlungen!$G$8:$G$67,$B58,Sonderzahlungen!$E$8:$E$67,"Nach Strategie")-(IF(AND(Schulden!J8&lt;Schulden!J15,D58&gt;0),MAX(0,D58+E58-MIN(Schulden!G8,D58+E58)),0)+IF(AND(Schulden!J9&lt;Schulden!J15,H58&gt;0),MAX(0,H58+I58-MIN(Schulden!G9,H58+I58)),0)+IF(AND(Schulden!J10&lt;Schulden!J15,L58&gt;0),MAX(0,L58+M58-MIN(Schulden!G10,L58+M58)),0)+IF(AND(Schulden!J11&lt;Schulden!J15,P58&gt;0),MAX(0,P58+Q58-MIN(Schulden!G11,P58+Q58)),0)+IF(AND(Schulden!J12&lt;Schulden!J15,T58&gt;0),MAX(0,T58+U58-MIN(Schulden!G12,T58+U58)),0)+IF(AND(Schulden!J13&lt;Schulden!J15,X58&gt;0),MAX(0,X58+Y58-MIN(Schulden!G13,X58+Y58)),0)+IF(AND(Schulden!J14&lt;Schulden!J15,AB58&gt;0),MAX(0,AB58+AC58-MIN(Schulden!G14,AB58+AC58)),0)+IF(AND(Schulden!J15&lt;Schulden!J15,AF58&gt;0),MAX(0,AF58+AG58-MIN(Schulden!G15,AF58+AG58)),0)+IF(AND(Schulden!J16&lt;Schulden!J15,AJ58&gt;0),MAX(0,AJ58+AK58-MIN(Schulden!G16,AJ58+AK58)),0)+IF(AND(Schulden!J17&lt;Schulden!J15,AN58&gt;0),MAX(0,AN58+AO58-MIN(Schulden!G17,AN58+AO58)),0)+IF(AND(Schulden!J18&lt;Schulden!J15,AR58&gt;0),MAX(0,AR58+AS58-MIN(Schulden!G18,AR58+AS58)),0)+IF(AND(Schulden!J19&lt;Schulden!J15,AV58&gt;0),MAX(0,AV58+AW58-MIN(Schulden!G19,AV58+AW58)),0)+IF(AND(Schulden!J20&lt;Schulden!J15,AZ58&gt;0),MAX(0,AZ58+BA58-MIN(Schulden!G20,AZ58+BA58)),0)+IF(AND(Schulden!J21&lt;Schulden!J15,BD58&gt;0),MAX(0,BD58+BE58-MIN(Schulden!G21,BD58+BE58)),0)+IF(AND(Schulden!J22&lt;Schulden!J15,BH58&gt;0),MAX(0,BH58+BI58-MIN(Schulden!G22,BH58+BI58)),0))),MAX(0,AF58+AG58-MIN(Schulden!G15,AF58+AG58)))+SUMIFS(Sonderzahlungen!$D$8:$D$67,Sonderzahlungen!$G$8:$G$67,$B58,Sonderzahlungen!$E$8:$E$67,"Gezielte Schuld",Sonderzahlungen!$F$8:$F$67,Schulden!B15)))</f>
        <v/>
      </c>
      <c r="AI58" s="24">
        <f>MAX(0,AF58+AG58-AH58)</f>
        <v/>
      </c>
      <c r="AJ58" s="24">
        <f>AM57</f>
        <v/>
      </c>
      <c r="AK58" s="24">
        <f>IF(AJ58&lt;=0,0,AJ58*Schulden!F16/12)</f>
        <v/>
      </c>
      <c r="AL58" s="24">
        <f>IF(AJ58&lt;=0,0,MIN(AJ58+AK58,MIN(Schulden!G16,AJ58+AK58)+MIN(MAX(0,Strategie!$C$9+SUMIFS(Sonderzahlungen!$D$8:$D$67,Sonderzahlungen!$G$8:$G$67,$B58,Sonderzahlungen!$E$8:$E$67,"Nach Strategie")-(IF(AND(Schulden!J8&lt;Schulden!J16,D58&gt;0),MAX(0,D58+E58-MIN(Schulden!G8,D58+E58)),0)+IF(AND(Schulden!J9&lt;Schulden!J16,H58&gt;0),MAX(0,H58+I58-MIN(Schulden!G9,H58+I58)),0)+IF(AND(Schulden!J10&lt;Schulden!J16,L58&gt;0),MAX(0,L58+M58-MIN(Schulden!G10,L58+M58)),0)+IF(AND(Schulden!J11&lt;Schulden!J16,P58&gt;0),MAX(0,P58+Q58-MIN(Schulden!G11,P58+Q58)),0)+IF(AND(Schulden!J12&lt;Schulden!J16,T58&gt;0),MAX(0,T58+U58-MIN(Schulden!G12,T58+U58)),0)+IF(AND(Schulden!J13&lt;Schulden!J16,X58&gt;0),MAX(0,X58+Y58-MIN(Schulden!G13,X58+Y58)),0)+IF(AND(Schulden!J14&lt;Schulden!J16,AB58&gt;0),MAX(0,AB58+AC58-MIN(Schulden!G14,AB58+AC58)),0)+IF(AND(Schulden!J15&lt;Schulden!J16,AF58&gt;0),MAX(0,AF58+AG58-MIN(Schulden!G15,AF58+AG58)),0)+IF(AND(Schulden!J16&lt;Schulden!J16,AJ58&gt;0),MAX(0,AJ58+AK58-MIN(Schulden!G16,AJ58+AK58)),0)+IF(AND(Schulden!J17&lt;Schulden!J16,AN58&gt;0),MAX(0,AN58+AO58-MIN(Schulden!G17,AN58+AO58)),0)+IF(AND(Schulden!J18&lt;Schulden!J16,AR58&gt;0),MAX(0,AR58+AS58-MIN(Schulden!G18,AR58+AS58)),0)+IF(AND(Schulden!J19&lt;Schulden!J16,AV58&gt;0),MAX(0,AV58+AW58-MIN(Schulden!G19,AV58+AW58)),0)+IF(AND(Schulden!J20&lt;Schulden!J16,AZ58&gt;0),MAX(0,AZ58+BA58-MIN(Schulden!G20,AZ58+BA58)),0)+IF(AND(Schulden!J21&lt;Schulden!J16,BD58&gt;0),MAX(0,BD58+BE58-MIN(Schulden!G21,BD58+BE58)),0)+IF(AND(Schulden!J22&lt;Schulden!J16,BH58&gt;0),MAX(0,BH58+BI58-MIN(Schulden!G22,BH58+BI58)),0))),MAX(0,AJ58+AK58-MIN(Schulden!G16,AJ58+AK58)))+SUMIFS(Sonderzahlungen!$D$8:$D$67,Sonderzahlungen!$G$8:$G$67,$B58,Sonderzahlungen!$E$8:$E$67,"Gezielte Schuld",Sonderzahlungen!$F$8:$F$67,Schulden!B16)))</f>
        <v/>
      </c>
      <c r="AM58" s="24">
        <f>MAX(0,AJ58+AK58-AL58)</f>
        <v/>
      </c>
      <c r="AN58" s="24">
        <f>AQ57</f>
        <v/>
      </c>
      <c r="AO58" s="24">
        <f>IF(AN58&lt;=0,0,AN58*Schulden!F17/12)</f>
        <v/>
      </c>
      <c r="AP58" s="24">
        <f>IF(AN58&lt;=0,0,MIN(AN58+AO58,MIN(Schulden!G17,AN58+AO58)+MIN(MAX(0,Strategie!$C$9+SUMIFS(Sonderzahlungen!$D$8:$D$67,Sonderzahlungen!$G$8:$G$67,$B58,Sonderzahlungen!$E$8:$E$67,"Nach Strategie")-(IF(AND(Schulden!J8&lt;Schulden!J17,D58&gt;0),MAX(0,D58+E58-MIN(Schulden!G8,D58+E58)),0)+IF(AND(Schulden!J9&lt;Schulden!J17,H58&gt;0),MAX(0,H58+I58-MIN(Schulden!G9,H58+I58)),0)+IF(AND(Schulden!J10&lt;Schulden!J17,L58&gt;0),MAX(0,L58+M58-MIN(Schulden!G10,L58+M58)),0)+IF(AND(Schulden!J11&lt;Schulden!J17,P58&gt;0),MAX(0,P58+Q58-MIN(Schulden!G11,P58+Q58)),0)+IF(AND(Schulden!J12&lt;Schulden!J17,T58&gt;0),MAX(0,T58+U58-MIN(Schulden!G12,T58+U58)),0)+IF(AND(Schulden!J13&lt;Schulden!J17,X58&gt;0),MAX(0,X58+Y58-MIN(Schulden!G13,X58+Y58)),0)+IF(AND(Schulden!J14&lt;Schulden!J17,AB58&gt;0),MAX(0,AB58+AC58-MIN(Schulden!G14,AB58+AC58)),0)+IF(AND(Schulden!J15&lt;Schulden!J17,AF58&gt;0),MAX(0,AF58+AG58-MIN(Schulden!G15,AF58+AG58)),0)+IF(AND(Schulden!J16&lt;Schulden!J17,AJ58&gt;0),MAX(0,AJ58+AK58-MIN(Schulden!G16,AJ58+AK58)),0)+IF(AND(Schulden!J17&lt;Schulden!J17,AN58&gt;0),MAX(0,AN58+AO58-MIN(Schulden!G17,AN58+AO58)),0)+IF(AND(Schulden!J18&lt;Schulden!J17,AR58&gt;0),MAX(0,AR58+AS58-MIN(Schulden!G18,AR58+AS58)),0)+IF(AND(Schulden!J19&lt;Schulden!J17,AV58&gt;0),MAX(0,AV58+AW58-MIN(Schulden!G19,AV58+AW58)),0)+IF(AND(Schulden!J20&lt;Schulden!J17,AZ58&gt;0),MAX(0,AZ58+BA58-MIN(Schulden!G20,AZ58+BA58)),0)+IF(AND(Schulden!J21&lt;Schulden!J17,BD58&gt;0),MAX(0,BD58+BE58-MIN(Schulden!G21,BD58+BE58)),0)+IF(AND(Schulden!J22&lt;Schulden!J17,BH58&gt;0),MAX(0,BH58+BI58-MIN(Schulden!G22,BH58+BI58)),0))),MAX(0,AN58+AO58-MIN(Schulden!G17,AN58+AO58)))+SUMIFS(Sonderzahlungen!$D$8:$D$67,Sonderzahlungen!$G$8:$G$67,$B58,Sonderzahlungen!$E$8:$E$67,"Gezielte Schuld",Sonderzahlungen!$F$8:$F$67,Schulden!B17)))</f>
        <v/>
      </c>
      <c r="AQ58" s="24">
        <f>MAX(0,AN58+AO58-AP58)</f>
        <v/>
      </c>
      <c r="AR58" s="24">
        <f>AU57</f>
        <v/>
      </c>
      <c r="AS58" s="24">
        <f>IF(AR58&lt;=0,0,AR58*Schulden!F18/12)</f>
        <v/>
      </c>
      <c r="AT58" s="24">
        <f>IF(AR58&lt;=0,0,MIN(AR58+AS58,MIN(Schulden!G18,AR58+AS58)+MIN(MAX(0,Strategie!$C$9+SUMIFS(Sonderzahlungen!$D$8:$D$67,Sonderzahlungen!$G$8:$G$67,$B58,Sonderzahlungen!$E$8:$E$67,"Nach Strategie")-(IF(AND(Schulden!J8&lt;Schulden!J18,D58&gt;0),MAX(0,D58+E58-MIN(Schulden!G8,D58+E58)),0)+IF(AND(Schulden!J9&lt;Schulden!J18,H58&gt;0),MAX(0,H58+I58-MIN(Schulden!G9,H58+I58)),0)+IF(AND(Schulden!J10&lt;Schulden!J18,L58&gt;0),MAX(0,L58+M58-MIN(Schulden!G10,L58+M58)),0)+IF(AND(Schulden!J11&lt;Schulden!J18,P58&gt;0),MAX(0,P58+Q58-MIN(Schulden!G11,P58+Q58)),0)+IF(AND(Schulden!J12&lt;Schulden!J18,T58&gt;0),MAX(0,T58+U58-MIN(Schulden!G12,T58+U58)),0)+IF(AND(Schulden!J13&lt;Schulden!J18,X58&gt;0),MAX(0,X58+Y58-MIN(Schulden!G13,X58+Y58)),0)+IF(AND(Schulden!J14&lt;Schulden!J18,AB58&gt;0),MAX(0,AB58+AC58-MIN(Schulden!G14,AB58+AC58)),0)+IF(AND(Schulden!J15&lt;Schulden!J18,AF58&gt;0),MAX(0,AF58+AG58-MIN(Schulden!G15,AF58+AG58)),0)+IF(AND(Schulden!J16&lt;Schulden!J18,AJ58&gt;0),MAX(0,AJ58+AK58-MIN(Schulden!G16,AJ58+AK58)),0)+IF(AND(Schulden!J17&lt;Schulden!J18,AN58&gt;0),MAX(0,AN58+AO58-MIN(Schulden!G17,AN58+AO58)),0)+IF(AND(Schulden!J18&lt;Schulden!J18,AR58&gt;0),MAX(0,AR58+AS58-MIN(Schulden!G18,AR58+AS58)),0)+IF(AND(Schulden!J19&lt;Schulden!J18,AV58&gt;0),MAX(0,AV58+AW58-MIN(Schulden!G19,AV58+AW58)),0)+IF(AND(Schulden!J20&lt;Schulden!J18,AZ58&gt;0),MAX(0,AZ58+BA58-MIN(Schulden!G20,AZ58+BA58)),0)+IF(AND(Schulden!J21&lt;Schulden!J18,BD58&gt;0),MAX(0,BD58+BE58-MIN(Schulden!G21,BD58+BE58)),0)+IF(AND(Schulden!J22&lt;Schulden!J18,BH58&gt;0),MAX(0,BH58+BI58-MIN(Schulden!G22,BH58+BI58)),0))),MAX(0,AR58+AS58-MIN(Schulden!G18,AR58+AS58)))+SUMIFS(Sonderzahlungen!$D$8:$D$67,Sonderzahlungen!$G$8:$G$67,$B58,Sonderzahlungen!$E$8:$E$67,"Gezielte Schuld",Sonderzahlungen!$F$8:$F$67,Schulden!B18)))</f>
        <v/>
      </c>
      <c r="AU58" s="24">
        <f>MAX(0,AR58+AS58-AT58)</f>
        <v/>
      </c>
      <c r="AV58" s="24">
        <f>AY57</f>
        <v/>
      </c>
      <c r="AW58" s="24">
        <f>IF(AV58&lt;=0,0,AV58*Schulden!F19/12)</f>
        <v/>
      </c>
      <c r="AX58" s="24">
        <f>IF(AV58&lt;=0,0,MIN(AV58+AW58,MIN(Schulden!G19,AV58+AW58)+MIN(MAX(0,Strategie!$C$9+SUMIFS(Sonderzahlungen!$D$8:$D$67,Sonderzahlungen!$G$8:$G$67,$B58,Sonderzahlungen!$E$8:$E$67,"Nach Strategie")-(IF(AND(Schulden!J8&lt;Schulden!J19,D58&gt;0),MAX(0,D58+E58-MIN(Schulden!G8,D58+E58)),0)+IF(AND(Schulden!J9&lt;Schulden!J19,H58&gt;0),MAX(0,H58+I58-MIN(Schulden!G9,H58+I58)),0)+IF(AND(Schulden!J10&lt;Schulden!J19,L58&gt;0),MAX(0,L58+M58-MIN(Schulden!G10,L58+M58)),0)+IF(AND(Schulden!J11&lt;Schulden!J19,P58&gt;0),MAX(0,P58+Q58-MIN(Schulden!G11,P58+Q58)),0)+IF(AND(Schulden!J12&lt;Schulden!J19,T58&gt;0),MAX(0,T58+U58-MIN(Schulden!G12,T58+U58)),0)+IF(AND(Schulden!J13&lt;Schulden!J19,X58&gt;0),MAX(0,X58+Y58-MIN(Schulden!G13,X58+Y58)),0)+IF(AND(Schulden!J14&lt;Schulden!J19,AB58&gt;0),MAX(0,AB58+AC58-MIN(Schulden!G14,AB58+AC58)),0)+IF(AND(Schulden!J15&lt;Schulden!J19,AF58&gt;0),MAX(0,AF58+AG58-MIN(Schulden!G15,AF58+AG58)),0)+IF(AND(Schulden!J16&lt;Schulden!J19,AJ58&gt;0),MAX(0,AJ58+AK58-MIN(Schulden!G16,AJ58+AK58)),0)+IF(AND(Schulden!J17&lt;Schulden!J19,AN58&gt;0),MAX(0,AN58+AO58-MIN(Schulden!G17,AN58+AO58)),0)+IF(AND(Schulden!J18&lt;Schulden!J19,AR58&gt;0),MAX(0,AR58+AS58-MIN(Schulden!G18,AR58+AS58)),0)+IF(AND(Schulden!J19&lt;Schulden!J19,AV58&gt;0),MAX(0,AV58+AW58-MIN(Schulden!G19,AV58+AW58)),0)+IF(AND(Schulden!J20&lt;Schulden!J19,AZ58&gt;0),MAX(0,AZ58+BA58-MIN(Schulden!G20,AZ58+BA58)),0)+IF(AND(Schulden!J21&lt;Schulden!J19,BD58&gt;0),MAX(0,BD58+BE58-MIN(Schulden!G21,BD58+BE58)),0)+IF(AND(Schulden!J22&lt;Schulden!J19,BH58&gt;0),MAX(0,BH58+BI58-MIN(Schulden!G22,BH58+BI58)),0))),MAX(0,AV58+AW58-MIN(Schulden!G19,AV58+AW58)))+SUMIFS(Sonderzahlungen!$D$8:$D$67,Sonderzahlungen!$G$8:$G$67,$B58,Sonderzahlungen!$E$8:$E$67,"Gezielte Schuld",Sonderzahlungen!$F$8:$F$67,Schulden!B19)))</f>
        <v/>
      </c>
      <c r="AY58" s="24">
        <f>MAX(0,AV58+AW58-AX58)</f>
        <v/>
      </c>
      <c r="AZ58" s="24">
        <f>BC57</f>
        <v/>
      </c>
      <c r="BA58" s="24">
        <f>IF(AZ58&lt;=0,0,AZ58*Schulden!F20/12)</f>
        <v/>
      </c>
      <c r="BB58" s="24">
        <f>IF(AZ58&lt;=0,0,MIN(AZ58+BA58,MIN(Schulden!G20,AZ58+BA58)+MIN(MAX(0,Strategie!$C$9+SUMIFS(Sonderzahlungen!$D$8:$D$67,Sonderzahlungen!$G$8:$G$67,$B58,Sonderzahlungen!$E$8:$E$67,"Nach Strategie")-(IF(AND(Schulden!J8&lt;Schulden!J20,D58&gt;0),MAX(0,D58+E58-MIN(Schulden!G8,D58+E58)),0)+IF(AND(Schulden!J9&lt;Schulden!J20,H58&gt;0),MAX(0,H58+I58-MIN(Schulden!G9,H58+I58)),0)+IF(AND(Schulden!J10&lt;Schulden!J20,L58&gt;0),MAX(0,L58+M58-MIN(Schulden!G10,L58+M58)),0)+IF(AND(Schulden!J11&lt;Schulden!J20,P58&gt;0),MAX(0,P58+Q58-MIN(Schulden!G11,P58+Q58)),0)+IF(AND(Schulden!J12&lt;Schulden!J20,T58&gt;0),MAX(0,T58+U58-MIN(Schulden!G12,T58+U58)),0)+IF(AND(Schulden!J13&lt;Schulden!J20,X58&gt;0),MAX(0,X58+Y58-MIN(Schulden!G13,X58+Y58)),0)+IF(AND(Schulden!J14&lt;Schulden!J20,AB58&gt;0),MAX(0,AB58+AC58-MIN(Schulden!G14,AB58+AC58)),0)+IF(AND(Schulden!J15&lt;Schulden!J20,AF58&gt;0),MAX(0,AF58+AG58-MIN(Schulden!G15,AF58+AG58)),0)+IF(AND(Schulden!J16&lt;Schulden!J20,AJ58&gt;0),MAX(0,AJ58+AK58-MIN(Schulden!G16,AJ58+AK58)),0)+IF(AND(Schulden!J17&lt;Schulden!J20,AN58&gt;0),MAX(0,AN58+AO58-MIN(Schulden!G17,AN58+AO58)),0)+IF(AND(Schulden!J18&lt;Schulden!J20,AR58&gt;0),MAX(0,AR58+AS58-MIN(Schulden!G18,AR58+AS58)),0)+IF(AND(Schulden!J19&lt;Schulden!J20,AV58&gt;0),MAX(0,AV58+AW58-MIN(Schulden!G19,AV58+AW58)),0)+IF(AND(Schulden!J20&lt;Schulden!J20,AZ58&gt;0),MAX(0,AZ58+BA58-MIN(Schulden!G20,AZ58+BA58)),0)+IF(AND(Schulden!J21&lt;Schulden!J20,BD58&gt;0),MAX(0,BD58+BE58-MIN(Schulden!G21,BD58+BE58)),0)+IF(AND(Schulden!J22&lt;Schulden!J20,BH58&gt;0),MAX(0,BH58+BI58-MIN(Schulden!G22,BH58+BI58)),0))),MAX(0,AZ58+BA58-MIN(Schulden!G20,AZ58+BA58)))+SUMIFS(Sonderzahlungen!$D$8:$D$67,Sonderzahlungen!$G$8:$G$67,$B58,Sonderzahlungen!$E$8:$E$67,"Gezielte Schuld",Sonderzahlungen!$F$8:$F$67,Schulden!B20)))</f>
        <v/>
      </c>
      <c r="BC58" s="24">
        <f>MAX(0,AZ58+BA58-BB58)</f>
        <v/>
      </c>
      <c r="BD58" s="24">
        <f>BG57</f>
        <v/>
      </c>
      <c r="BE58" s="24">
        <f>IF(BD58&lt;=0,0,BD58*Schulden!F21/12)</f>
        <v/>
      </c>
      <c r="BF58" s="24">
        <f>IF(BD58&lt;=0,0,MIN(BD58+BE58,MIN(Schulden!G21,BD58+BE58)+MIN(MAX(0,Strategie!$C$9+SUMIFS(Sonderzahlungen!$D$8:$D$67,Sonderzahlungen!$G$8:$G$67,$B58,Sonderzahlungen!$E$8:$E$67,"Nach Strategie")-(IF(AND(Schulden!J8&lt;Schulden!J21,D58&gt;0),MAX(0,D58+E58-MIN(Schulden!G8,D58+E58)),0)+IF(AND(Schulden!J9&lt;Schulden!J21,H58&gt;0),MAX(0,H58+I58-MIN(Schulden!G9,H58+I58)),0)+IF(AND(Schulden!J10&lt;Schulden!J21,L58&gt;0),MAX(0,L58+M58-MIN(Schulden!G10,L58+M58)),0)+IF(AND(Schulden!J11&lt;Schulden!J21,P58&gt;0),MAX(0,P58+Q58-MIN(Schulden!G11,P58+Q58)),0)+IF(AND(Schulden!J12&lt;Schulden!J21,T58&gt;0),MAX(0,T58+U58-MIN(Schulden!G12,T58+U58)),0)+IF(AND(Schulden!J13&lt;Schulden!J21,X58&gt;0),MAX(0,X58+Y58-MIN(Schulden!G13,X58+Y58)),0)+IF(AND(Schulden!J14&lt;Schulden!J21,AB58&gt;0),MAX(0,AB58+AC58-MIN(Schulden!G14,AB58+AC58)),0)+IF(AND(Schulden!J15&lt;Schulden!J21,AF58&gt;0),MAX(0,AF58+AG58-MIN(Schulden!G15,AF58+AG58)),0)+IF(AND(Schulden!J16&lt;Schulden!J21,AJ58&gt;0),MAX(0,AJ58+AK58-MIN(Schulden!G16,AJ58+AK58)),0)+IF(AND(Schulden!J17&lt;Schulden!J21,AN58&gt;0),MAX(0,AN58+AO58-MIN(Schulden!G17,AN58+AO58)),0)+IF(AND(Schulden!J18&lt;Schulden!J21,AR58&gt;0),MAX(0,AR58+AS58-MIN(Schulden!G18,AR58+AS58)),0)+IF(AND(Schulden!J19&lt;Schulden!J21,AV58&gt;0),MAX(0,AV58+AW58-MIN(Schulden!G19,AV58+AW58)),0)+IF(AND(Schulden!J20&lt;Schulden!J21,AZ58&gt;0),MAX(0,AZ58+BA58-MIN(Schulden!G20,AZ58+BA58)),0)+IF(AND(Schulden!J21&lt;Schulden!J21,BD58&gt;0),MAX(0,BD58+BE58-MIN(Schulden!G21,BD58+BE58)),0)+IF(AND(Schulden!J22&lt;Schulden!J21,BH58&gt;0),MAX(0,BH58+BI58-MIN(Schulden!G22,BH58+BI58)),0))),MAX(0,BD58+BE58-MIN(Schulden!G21,BD58+BE58)))+SUMIFS(Sonderzahlungen!$D$8:$D$67,Sonderzahlungen!$G$8:$G$67,$B58,Sonderzahlungen!$E$8:$E$67,"Gezielte Schuld",Sonderzahlungen!$F$8:$F$67,Schulden!B21)))</f>
        <v/>
      </c>
      <c r="BG58" s="24">
        <f>MAX(0,BD58+BE58-BF58)</f>
        <v/>
      </c>
      <c r="BH58" s="24">
        <f>BK57</f>
        <v/>
      </c>
      <c r="BI58" s="24">
        <f>IF(BH58&lt;=0,0,BH58*Schulden!F22/12)</f>
        <v/>
      </c>
      <c r="BJ58" s="24">
        <f>IF(BH58&lt;=0,0,MIN(BH58+BI58,MIN(Schulden!G22,BH58+BI58)+MIN(MAX(0,Strategie!$C$9+SUMIFS(Sonderzahlungen!$D$8:$D$67,Sonderzahlungen!$G$8:$G$67,$B58,Sonderzahlungen!$E$8:$E$67,"Nach Strategie")-(IF(AND(Schulden!J8&lt;Schulden!J22,D58&gt;0),MAX(0,D58+E58-MIN(Schulden!G8,D58+E58)),0)+IF(AND(Schulden!J9&lt;Schulden!J22,H58&gt;0),MAX(0,H58+I58-MIN(Schulden!G9,H58+I58)),0)+IF(AND(Schulden!J10&lt;Schulden!J22,L58&gt;0),MAX(0,L58+M58-MIN(Schulden!G10,L58+M58)),0)+IF(AND(Schulden!J11&lt;Schulden!J22,P58&gt;0),MAX(0,P58+Q58-MIN(Schulden!G11,P58+Q58)),0)+IF(AND(Schulden!J12&lt;Schulden!J22,T58&gt;0),MAX(0,T58+U58-MIN(Schulden!G12,T58+U58)),0)+IF(AND(Schulden!J13&lt;Schulden!J22,X58&gt;0),MAX(0,X58+Y58-MIN(Schulden!G13,X58+Y58)),0)+IF(AND(Schulden!J14&lt;Schulden!J22,AB58&gt;0),MAX(0,AB58+AC58-MIN(Schulden!G14,AB58+AC58)),0)+IF(AND(Schulden!J15&lt;Schulden!J22,AF58&gt;0),MAX(0,AF58+AG58-MIN(Schulden!G15,AF58+AG58)),0)+IF(AND(Schulden!J16&lt;Schulden!J22,AJ58&gt;0),MAX(0,AJ58+AK58-MIN(Schulden!G16,AJ58+AK58)),0)+IF(AND(Schulden!J17&lt;Schulden!J22,AN58&gt;0),MAX(0,AN58+AO58-MIN(Schulden!G17,AN58+AO58)),0)+IF(AND(Schulden!J18&lt;Schulden!J22,AR58&gt;0),MAX(0,AR58+AS58-MIN(Schulden!G18,AR58+AS58)),0)+IF(AND(Schulden!J19&lt;Schulden!J22,AV58&gt;0),MAX(0,AV58+AW58-MIN(Schulden!G19,AV58+AW58)),0)+IF(AND(Schulden!J20&lt;Schulden!J22,AZ58&gt;0),MAX(0,AZ58+BA58-MIN(Schulden!G20,AZ58+BA58)),0)+IF(AND(Schulden!J21&lt;Schulden!J22,BD58&gt;0),MAX(0,BD58+BE58-MIN(Schulden!G21,BD58+BE58)),0)+IF(AND(Schulden!J22&lt;Schulden!J22,BH58&gt;0),MAX(0,BH58+BI58-MIN(Schulden!G22,BH58+BI58)),0))),MAX(0,BH58+BI58-MIN(Schulden!G22,BH58+BI58)))+SUMIFS(Sonderzahlungen!$D$8:$D$67,Sonderzahlungen!$G$8:$G$67,$B58,Sonderzahlungen!$E$8:$E$67,"Gezielte Schuld",Sonderzahlungen!$F$8:$F$67,Schulden!B22)))</f>
        <v/>
      </c>
      <c r="BK58" s="24">
        <f>MAX(0,BH58+BI58-BJ58)</f>
        <v/>
      </c>
    </row>
    <row r="59">
      <c r="B59" s="23">
        <f>EDATE(B58,1)</f>
        <v/>
      </c>
      <c r="C59" s="24">
        <f>SUMIFS(Sonderzahlungen!$D$8:$D$67,Sonderzahlungen!$G$8:$G$67,B59)</f>
        <v/>
      </c>
      <c r="D59" s="24">
        <f>G58</f>
        <v/>
      </c>
      <c r="E59" s="24">
        <f>IF(D59&lt;=0,0,D59*Schulden!F8/12)</f>
        <v/>
      </c>
      <c r="F59" s="24">
        <f>IF(D59&lt;=0,0,MIN(D59+E59,MIN(Schulden!G8,D59+E59)+MIN(MAX(0,Strategie!$C$9+SUMIFS(Sonderzahlungen!$D$8:$D$67,Sonderzahlungen!$G$8:$G$67,$B59,Sonderzahlungen!$E$8:$E$67,"Nach Strategie")-(IF(AND(Schulden!J8&lt;Schulden!J8,D59&gt;0),MAX(0,D59+E59-MIN(Schulden!G8,D59+E59)),0)+IF(AND(Schulden!J9&lt;Schulden!J8,H59&gt;0),MAX(0,H59+I59-MIN(Schulden!G9,H59+I59)),0)+IF(AND(Schulden!J10&lt;Schulden!J8,L59&gt;0),MAX(0,L59+M59-MIN(Schulden!G10,L59+M59)),0)+IF(AND(Schulden!J11&lt;Schulden!J8,P59&gt;0),MAX(0,P59+Q59-MIN(Schulden!G11,P59+Q59)),0)+IF(AND(Schulden!J12&lt;Schulden!J8,T59&gt;0),MAX(0,T59+U59-MIN(Schulden!G12,T59+U59)),0)+IF(AND(Schulden!J13&lt;Schulden!J8,X59&gt;0),MAX(0,X59+Y59-MIN(Schulden!G13,X59+Y59)),0)+IF(AND(Schulden!J14&lt;Schulden!J8,AB59&gt;0),MAX(0,AB59+AC59-MIN(Schulden!G14,AB59+AC59)),0)+IF(AND(Schulden!J15&lt;Schulden!J8,AF59&gt;0),MAX(0,AF59+AG59-MIN(Schulden!G15,AF59+AG59)),0)+IF(AND(Schulden!J16&lt;Schulden!J8,AJ59&gt;0),MAX(0,AJ59+AK59-MIN(Schulden!G16,AJ59+AK59)),0)+IF(AND(Schulden!J17&lt;Schulden!J8,AN59&gt;0),MAX(0,AN59+AO59-MIN(Schulden!G17,AN59+AO59)),0)+IF(AND(Schulden!J18&lt;Schulden!J8,AR59&gt;0),MAX(0,AR59+AS59-MIN(Schulden!G18,AR59+AS59)),0)+IF(AND(Schulden!J19&lt;Schulden!J8,AV59&gt;0),MAX(0,AV59+AW59-MIN(Schulden!G19,AV59+AW59)),0)+IF(AND(Schulden!J20&lt;Schulden!J8,AZ59&gt;0),MAX(0,AZ59+BA59-MIN(Schulden!G20,AZ59+BA59)),0)+IF(AND(Schulden!J21&lt;Schulden!J8,BD59&gt;0),MAX(0,BD59+BE59-MIN(Schulden!G21,BD59+BE59)),0)+IF(AND(Schulden!J22&lt;Schulden!J8,BH59&gt;0),MAX(0,BH59+BI59-MIN(Schulden!G22,BH59+BI59)),0))),MAX(0,D59+E59-MIN(Schulden!G8,D59+E59)))+SUMIFS(Sonderzahlungen!$D$8:$D$67,Sonderzahlungen!$G$8:$G$67,$B59,Sonderzahlungen!$E$8:$E$67,"Gezielte Schuld",Sonderzahlungen!$F$8:$F$67,Schulden!B8)))</f>
        <v/>
      </c>
      <c r="G59" s="24">
        <f>MAX(0,D59+E59-F59)</f>
        <v/>
      </c>
      <c r="H59" s="24">
        <f>K58</f>
        <v/>
      </c>
      <c r="I59" s="24">
        <f>IF(H59&lt;=0,0,H59*Schulden!F9/12)</f>
        <v/>
      </c>
      <c r="J59" s="24">
        <f>IF(H59&lt;=0,0,MIN(H59+I59,MIN(Schulden!G9,H59+I59)+MIN(MAX(0,Strategie!$C$9+SUMIFS(Sonderzahlungen!$D$8:$D$67,Sonderzahlungen!$G$8:$G$67,$B59,Sonderzahlungen!$E$8:$E$67,"Nach Strategie")-(IF(AND(Schulden!J8&lt;Schulden!J9,D59&gt;0),MAX(0,D59+E59-MIN(Schulden!G8,D59+E59)),0)+IF(AND(Schulden!J9&lt;Schulden!J9,H59&gt;0),MAX(0,H59+I59-MIN(Schulden!G9,H59+I59)),0)+IF(AND(Schulden!J10&lt;Schulden!J9,L59&gt;0),MAX(0,L59+M59-MIN(Schulden!G10,L59+M59)),0)+IF(AND(Schulden!J11&lt;Schulden!J9,P59&gt;0),MAX(0,P59+Q59-MIN(Schulden!G11,P59+Q59)),0)+IF(AND(Schulden!J12&lt;Schulden!J9,T59&gt;0),MAX(0,T59+U59-MIN(Schulden!G12,T59+U59)),0)+IF(AND(Schulden!J13&lt;Schulden!J9,X59&gt;0),MAX(0,X59+Y59-MIN(Schulden!G13,X59+Y59)),0)+IF(AND(Schulden!J14&lt;Schulden!J9,AB59&gt;0),MAX(0,AB59+AC59-MIN(Schulden!G14,AB59+AC59)),0)+IF(AND(Schulden!J15&lt;Schulden!J9,AF59&gt;0),MAX(0,AF59+AG59-MIN(Schulden!G15,AF59+AG59)),0)+IF(AND(Schulden!J16&lt;Schulden!J9,AJ59&gt;0),MAX(0,AJ59+AK59-MIN(Schulden!G16,AJ59+AK59)),0)+IF(AND(Schulden!J17&lt;Schulden!J9,AN59&gt;0),MAX(0,AN59+AO59-MIN(Schulden!G17,AN59+AO59)),0)+IF(AND(Schulden!J18&lt;Schulden!J9,AR59&gt;0),MAX(0,AR59+AS59-MIN(Schulden!G18,AR59+AS59)),0)+IF(AND(Schulden!J19&lt;Schulden!J9,AV59&gt;0),MAX(0,AV59+AW59-MIN(Schulden!G19,AV59+AW59)),0)+IF(AND(Schulden!J20&lt;Schulden!J9,AZ59&gt;0),MAX(0,AZ59+BA59-MIN(Schulden!G20,AZ59+BA59)),0)+IF(AND(Schulden!J21&lt;Schulden!J9,BD59&gt;0),MAX(0,BD59+BE59-MIN(Schulden!G21,BD59+BE59)),0)+IF(AND(Schulden!J22&lt;Schulden!J9,BH59&gt;0),MAX(0,BH59+BI59-MIN(Schulden!G22,BH59+BI59)),0))),MAX(0,H59+I59-MIN(Schulden!G9,H59+I59)))+SUMIFS(Sonderzahlungen!$D$8:$D$67,Sonderzahlungen!$G$8:$G$67,$B59,Sonderzahlungen!$E$8:$E$67,"Gezielte Schuld",Sonderzahlungen!$F$8:$F$67,Schulden!B9)))</f>
        <v/>
      </c>
      <c r="K59" s="24">
        <f>MAX(0,H59+I59-J59)</f>
        <v/>
      </c>
      <c r="L59" s="24">
        <f>O58</f>
        <v/>
      </c>
      <c r="M59" s="24">
        <f>IF(L59&lt;=0,0,L59*Schulden!F10/12)</f>
        <v/>
      </c>
      <c r="N59" s="24">
        <f>IF(L59&lt;=0,0,MIN(L59+M59,MIN(Schulden!G10,L59+M59)+MIN(MAX(0,Strategie!$C$9+SUMIFS(Sonderzahlungen!$D$8:$D$67,Sonderzahlungen!$G$8:$G$67,$B59,Sonderzahlungen!$E$8:$E$67,"Nach Strategie")-(IF(AND(Schulden!J8&lt;Schulden!J10,D59&gt;0),MAX(0,D59+E59-MIN(Schulden!G8,D59+E59)),0)+IF(AND(Schulden!J9&lt;Schulden!J10,H59&gt;0),MAX(0,H59+I59-MIN(Schulden!G9,H59+I59)),0)+IF(AND(Schulden!J10&lt;Schulden!J10,L59&gt;0),MAX(0,L59+M59-MIN(Schulden!G10,L59+M59)),0)+IF(AND(Schulden!J11&lt;Schulden!J10,P59&gt;0),MAX(0,P59+Q59-MIN(Schulden!G11,P59+Q59)),0)+IF(AND(Schulden!J12&lt;Schulden!J10,T59&gt;0),MAX(0,T59+U59-MIN(Schulden!G12,T59+U59)),0)+IF(AND(Schulden!J13&lt;Schulden!J10,X59&gt;0),MAX(0,X59+Y59-MIN(Schulden!G13,X59+Y59)),0)+IF(AND(Schulden!J14&lt;Schulden!J10,AB59&gt;0),MAX(0,AB59+AC59-MIN(Schulden!G14,AB59+AC59)),0)+IF(AND(Schulden!J15&lt;Schulden!J10,AF59&gt;0),MAX(0,AF59+AG59-MIN(Schulden!G15,AF59+AG59)),0)+IF(AND(Schulden!J16&lt;Schulden!J10,AJ59&gt;0),MAX(0,AJ59+AK59-MIN(Schulden!G16,AJ59+AK59)),0)+IF(AND(Schulden!J17&lt;Schulden!J10,AN59&gt;0),MAX(0,AN59+AO59-MIN(Schulden!G17,AN59+AO59)),0)+IF(AND(Schulden!J18&lt;Schulden!J10,AR59&gt;0),MAX(0,AR59+AS59-MIN(Schulden!G18,AR59+AS59)),0)+IF(AND(Schulden!J19&lt;Schulden!J10,AV59&gt;0),MAX(0,AV59+AW59-MIN(Schulden!G19,AV59+AW59)),0)+IF(AND(Schulden!J20&lt;Schulden!J10,AZ59&gt;0),MAX(0,AZ59+BA59-MIN(Schulden!G20,AZ59+BA59)),0)+IF(AND(Schulden!J21&lt;Schulden!J10,BD59&gt;0),MAX(0,BD59+BE59-MIN(Schulden!G21,BD59+BE59)),0)+IF(AND(Schulden!J22&lt;Schulden!J10,BH59&gt;0),MAX(0,BH59+BI59-MIN(Schulden!G22,BH59+BI59)),0))),MAX(0,L59+M59-MIN(Schulden!G10,L59+M59)))+SUMIFS(Sonderzahlungen!$D$8:$D$67,Sonderzahlungen!$G$8:$G$67,$B59,Sonderzahlungen!$E$8:$E$67,"Gezielte Schuld",Sonderzahlungen!$F$8:$F$67,Schulden!B10)))</f>
        <v/>
      </c>
      <c r="O59" s="24">
        <f>MAX(0,L59+M59-N59)</f>
        <v/>
      </c>
      <c r="P59" s="24">
        <f>S58</f>
        <v/>
      </c>
      <c r="Q59" s="24">
        <f>IF(P59&lt;=0,0,P59*Schulden!F11/12)</f>
        <v/>
      </c>
      <c r="R59" s="24">
        <f>IF(P59&lt;=0,0,MIN(P59+Q59,MIN(Schulden!G11,P59+Q59)+MIN(MAX(0,Strategie!$C$9+SUMIFS(Sonderzahlungen!$D$8:$D$67,Sonderzahlungen!$G$8:$G$67,$B59,Sonderzahlungen!$E$8:$E$67,"Nach Strategie")-(IF(AND(Schulden!J8&lt;Schulden!J11,D59&gt;0),MAX(0,D59+E59-MIN(Schulden!G8,D59+E59)),0)+IF(AND(Schulden!J9&lt;Schulden!J11,H59&gt;0),MAX(0,H59+I59-MIN(Schulden!G9,H59+I59)),0)+IF(AND(Schulden!J10&lt;Schulden!J11,L59&gt;0),MAX(0,L59+M59-MIN(Schulden!G10,L59+M59)),0)+IF(AND(Schulden!J11&lt;Schulden!J11,P59&gt;0),MAX(0,P59+Q59-MIN(Schulden!G11,P59+Q59)),0)+IF(AND(Schulden!J12&lt;Schulden!J11,T59&gt;0),MAX(0,T59+U59-MIN(Schulden!G12,T59+U59)),0)+IF(AND(Schulden!J13&lt;Schulden!J11,X59&gt;0),MAX(0,X59+Y59-MIN(Schulden!G13,X59+Y59)),0)+IF(AND(Schulden!J14&lt;Schulden!J11,AB59&gt;0),MAX(0,AB59+AC59-MIN(Schulden!G14,AB59+AC59)),0)+IF(AND(Schulden!J15&lt;Schulden!J11,AF59&gt;0),MAX(0,AF59+AG59-MIN(Schulden!G15,AF59+AG59)),0)+IF(AND(Schulden!J16&lt;Schulden!J11,AJ59&gt;0),MAX(0,AJ59+AK59-MIN(Schulden!G16,AJ59+AK59)),0)+IF(AND(Schulden!J17&lt;Schulden!J11,AN59&gt;0),MAX(0,AN59+AO59-MIN(Schulden!G17,AN59+AO59)),0)+IF(AND(Schulden!J18&lt;Schulden!J11,AR59&gt;0),MAX(0,AR59+AS59-MIN(Schulden!G18,AR59+AS59)),0)+IF(AND(Schulden!J19&lt;Schulden!J11,AV59&gt;0),MAX(0,AV59+AW59-MIN(Schulden!G19,AV59+AW59)),0)+IF(AND(Schulden!J20&lt;Schulden!J11,AZ59&gt;0),MAX(0,AZ59+BA59-MIN(Schulden!G20,AZ59+BA59)),0)+IF(AND(Schulden!J21&lt;Schulden!J11,BD59&gt;0),MAX(0,BD59+BE59-MIN(Schulden!G21,BD59+BE59)),0)+IF(AND(Schulden!J22&lt;Schulden!J11,BH59&gt;0),MAX(0,BH59+BI59-MIN(Schulden!G22,BH59+BI59)),0))),MAX(0,P59+Q59-MIN(Schulden!G11,P59+Q59)))+SUMIFS(Sonderzahlungen!$D$8:$D$67,Sonderzahlungen!$G$8:$G$67,$B59,Sonderzahlungen!$E$8:$E$67,"Gezielte Schuld",Sonderzahlungen!$F$8:$F$67,Schulden!B11)))</f>
        <v/>
      </c>
      <c r="S59" s="24">
        <f>MAX(0,P59+Q59-R59)</f>
        <v/>
      </c>
      <c r="T59" s="24">
        <f>W58</f>
        <v/>
      </c>
      <c r="U59" s="24">
        <f>IF(T59&lt;=0,0,T59*Schulden!F12/12)</f>
        <v/>
      </c>
      <c r="V59" s="24">
        <f>IF(T59&lt;=0,0,MIN(T59+U59,MIN(Schulden!G12,T59+U59)+MIN(MAX(0,Strategie!$C$9+SUMIFS(Sonderzahlungen!$D$8:$D$67,Sonderzahlungen!$G$8:$G$67,$B59,Sonderzahlungen!$E$8:$E$67,"Nach Strategie")-(IF(AND(Schulden!J8&lt;Schulden!J12,D59&gt;0),MAX(0,D59+E59-MIN(Schulden!G8,D59+E59)),0)+IF(AND(Schulden!J9&lt;Schulden!J12,H59&gt;0),MAX(0,H59+I59-MIN(Schulden!G9,H59+I59)),0)+IF(AND(Schulden!J10&lt;Schulden!J12,L59&gt;0),MAX(0,L59+M59-MIN(Schulden!G10,L59+M59)),0)+IF(AND(Schulden!J11&lt;Schulden!J12,P59&gt;0),MAX(0,P59+Q59-MIN(Schulden!G11,P59+Q59)),0)+IF(AND(Schulden!J12&lt;Schulden!J12,T59&gt;0),MAX(0,T59+U59-MIN(Schulden!G12,T59+U59)),0)+IF(AND(Schulden!J13&lt;Schulden!J12,X59&gt;0),MAX(0,X59+Y59-MIN(Schulden!G13,X59+Y59)),0)+IF(AND(Schulden!J14&lt;Schulden!J12,AB59&gt;0),MAX(0,AB59+AC59-MIN(Schulden!G14,AB59+AC59)),0)+IF(AND(Schulden!J15&lt;Schulden!J12,AF59&gt;0),MAX(0,AF59+AG59-MIN(Schulden!G15,AF59+AG59)),0)+IF(AND(Schulden!J16&lt;Schulden!J12,AJ59&gt;0),MAX(0,AJ59+AK59-MIN(Schulden!G16,AJ59+AK59)),0)+IF(AND(Schulden!J17&lt;Schulden!J12,AN59&gt;0),MAX(0,AN59+AO59-MIN(Schulden!G17,AN59+AO59)),0)+IF(AND(Schulden!J18&lt;Schulden!J12,AR59&gt;0),MAX(0,AR59+AS59-MIN(Schulden!G18,AR59+AS59)),0)+IF(AND(Schulden!J19&lt;Schulden!J12,AV59&gt;0),MAX(0,AV59+AW59-MIN(Schulden!G19,AV59+AW59)),0)+IF(AND(Schulden!J20&lt;Schulden!J12,AZ59&gt;0),MAX(0,AZ59+BA59-MIN(Schulden!G20,AZ59+BA59)),0)+IF(AND(Schulden!J21&lt;Schulden!J12,BD59&gt;0),MAX(0,BD59+BE59-MIN(Schulden!G21,BD59+BE59)),0)+IF(AND(Schulden!J22&lt;Schulden!J12,BH59&gt;0),MAX(0,BH59+BI59-MIN(Schulden!G22,BH59+BI59)),0))),MAX(0,T59+U59-MIN(Schulden!G12,T59+U59)))+SUMIFS(Sonderzahlungen!$D$8:$D$67,Sonderzahlungen!$G$8:$G$67,$B59,Sonderzahlungen!$E$8:$E$67,"Gezielte Schuld",Sonderzahlungen!$F$8:$F$67,Schulden!B12)))</f>
        <v/>
      </c>
      <c r="W59" s="24">
        <f>MAX(0,T59+U59-V59)</f>
        <v/>
      </c>
      <c r="X59" s="24">
        <f>AA58</f>
        <v/>
      </c>
      <c r="Y59" s="24">
        <f>IF(X59&lt;=0,0,X59*Schulden!F13/12)</f>
        <v/>
      </c>
      <c r="Z59" s="24">
        <f>IF(X59&lt;=0,0,MIN(X59+Y59,MIN(Schulden!G13,X59+Y59)+MIN(MAX(0,Strategie!$C$9+SUMIFS(Sonderzahlungen!$D$8:$D$67,Sonderzahlungen!$G$8:$G$67,$B59,Sonderzahlungen!$E$8:$E$67,"Nach Strategie")-(IF(AND(Schulden!J8&lt;Schulden!J13,D59&gt;0),MAX(0,D59+E59-MIN(Schulden!G8,D59+E59)),0)+IF(AND(Schulden!J9&lt;Schulden!J13,H59&gt;0),MAX(0,H59+I59-MIN(Schulden!G9,H59+I59)),0)+IF(AND(Schulden!J10&lt;Schulden!J13,L59&gt;0),MAX(0,L59+M59-MIN(Schulden!G10,L59+M59)),0)+IF(AND(Schulden!J11&lt;Schulden!J13,P59&gt;0),MAX(0,P59+Q59-MIN(Schulden!G11,P59+Q59)),0)+IF(AND(Schulden!J12&lt;Schulden!J13,T59&gt;0),MAX(0,T59+U59-MIN(Schulden!G12,T59+U59)),0)+IF(AND(Schulden!J13&lt;Schulden!J13,X59&gt;0),MAX(0,X59+Y59-MIN(Schulden!G13,X59+Y59)),0)+IF(AND(Schulden!J14&lt;Schulden!J13,AB59&gt;0),MAX(0,AB59+AC59-MIN(Schulden!G14,AB59+AC59)),0)+IF(AND(Schulden!J15&lt;Schulden!J13,AF59&gt;0),MAX(0,AF59+AG59-MIN(Schulden!G15,AF59+AG59)),0)+IF(AND(Schulden!J16&lt;Schulden!J13,AJ59&gt;0),MAX(0,AJ59+AK59-MIN(Schulden!G16,AJ59+AK59)),0)+IF(AND(Schulden!J17&lt;Schulden!J13,AN59&gt;0),MAX(0,AN59+AO59-MIN(Schulden!G17,AN59+AO59)),0)+IF(AND(Schulden!J18&lt;Schulden!J13,AR59&gt;0),MAX(0,AR59+AS59-MIN(Schulden!G18,AR59+AS59)),0)+IF(AND(Schulden!J19&lt;Schulden!J13,AV59&gt;0),MAX(0,AV59+AW59-MIN(Schulden!G19,AV59+AW59)),0)+IF(AND(Schulden!J20&lt;Schulden!J13,AZ59&gt;0),MAX(0,AZ59+BA59-MIN(Schulden!G20,AZ59+BA59)),0)+IF(AND(Schulden!J21&lt;Schulden!J13,BD59&gt;0),MAX(0,BD59+BE59-MIN(Schulden!G21,BD59+BE59)),0)+IF(AND(Schulden!J22&lt;Schulden!J13,BH59&gt;0),MAX(0,BH59+BI59-MIN(Schulden!G22,BH59+BI59)),0))),MAX(0,X59+Y59-MIN(Schulden!G13,X59+Y59)))+SUMIFS(Sonderzahlungen!$D$8:$D$67,Sonderzahlungen!$G$8:$G$67,$B59,Sonderzahlungen!$E$8:$E$67,"Gezielte Schuld",Sonderzahlungen!$F$8:$F$67,Schulden!B13)))</f>
        <v/>
      </c>
      <c r="AA59" s="24">
        <f>MAX(0,X59+Y59-Z59)</f>
        <v/>
      </c>
      <c r="AB59" s="24">
        <f>AE58</f>
        <v/>
      </c>
      <c r="AC59" s="24">
        <f>IF(AB59&lt;=0,0,AB59*Schulden!F14/12)</f>
        <v/>
      </c>
      <c r="AD59" s="24">
        <f>IF(AB59&lt;=0,0,MIN(AB59+AC59,MIN(Schulden!G14,AB59+AC59)+MIN(MAX(0,Strategie!$C$9+SUMIFS(Sonderzahlungen!$D$8:$D$67,Sonderzahlungen!$G$8:$G$67,$B59,Sonderzahlungen!$E$8:$E$67,"Nach Strategie")-(IF(AND(Schulden!J8&lt;Schulden!J14,D59&gt;0),MAX(0,D59+E59-MIN(Schulden!G8,D59+E59)),0)+IF(AND(Schulden!J9&lt;Schulden!J14,H59&gt;0),MAX(0,H59+I59-MIN(Schulden!G9,H59+I59)),0)+IF(AND(Schulden!J10&lt;Schulden!J14,L59&gt;0),MAX(0,L59+M59-MIN(Schulden!G10,L59+M59)),0)+IF(AND(Schulden!J11&lt;Schulden!J14,P59&gt;0),MAX(0,P59+Q59-MIN(Schulden!G11,P59+Q59)),0)+IF(AND(Schulden!J12&lt;Schulden!J14,T59&gt;0),MAX(0,T59+U59-MIN(Schulden!G12,T59+U59)),0)+IF(AND(Schulden!J13&lt;Schulden!J14,X59&gt;0),MAX(0,X59+Y59-MIN(Schulden!G13,X59+Y59)),0)+IF(AND(Schulden!J14&lt;Schulden!J14,AB59&gt;0),MAX(0,AB59+AC59-MIN(Schulden!G14,AB59+AC59)),0)+IF(AND(Schulden!J15&lt;Schulden!J14,AF59&gt;0),MAX(0,AF59+AG59-MIN(Schulden!G15,AF59+AG59)),0)+IF(AND(Schulden!J16&lt;Schulden!J14,AJ59&gt;0),MAX(0,AJ59+AK59-MIN(Schulden!G16,AJ59+AK59)),0)+IF(AND(Schulden!J17&lt;Schulden!J14,AN59&gt;0),MAX(0,AN59+AO59-MIN(Schulden!G17,AN59+AO59)),0)+IF(AND(Schulden!J18&lt;Schulden!J14,AR59&gt;0),MAX(0,AR59+AS59-MIN(Schulden!G18,AR59+AS59)),0)+IF(AND(Schulden!J19&lt;Schulden!J14,AV59&gt;0),MAX(0,AV59+AW59-MIN(Schulden!G19,AV59+AW59)),0)+IF(AND(Schulden!J20&lt;Schulden!J14,AZ59&gt;0),MAX(0,AZ59+BA59-MIN(Schulden!G20,AZ59+BA59)),0)+IF(AND(Schulden!J21&lt;Schulden!J14,BD59&gt;0),MAX(0,BD59+BE59-MIN(Schulden!G21,BD59+BE59)),0)+IF(AND(Schulden!J22&lt;Schulden!J14,BH59&gt;0),MAX(0,BH59+BI59-MIN(Schulden!G22,BH59+BI59)),0))),MAX(0,AB59+AC59-MIN(Schulden!G14,AB59+AC59)))+SUMIFS(Sonderzahlungen!$D$8:$D$67,Sonderzahlungen!$G$8:$G$67,$B59,Sonderzahlungen!$E$8:$E$67,"Gezielte Schuld",Sonderzahlungen!$F$8:$F$67,Schulden!B14)))</f>
        <v/>
      </c>
      <c r="AE59" s="24">
        <f>MAX(0,AB59+AC59-AD59)</f>
        <v/>
      </c>
      <c r="AF59" s="24">
        <f>AI58</f>
        <v/>
      </c>
      <c r="AG59" s="24">
        <f>IF(AF59&lt;=0,0,AF59*Schulden!F15/12)</f>
        <v/>
      </c>
      <c r="AH59" s="24">
        <f>IF(AF59&lt;=0,0,MIN(AF59+AG59,MIN(Schulden!G15,AF59+AG59)+MIN(MAX(0,Strategie!$C$9+SUMIFS(Sonderzahlungen!$D$8:$D$67,Sonderzahlungen!$G$8:$G$67,$B59,Sonderzahlungen!$E$8:$E$67,"Nach Strategie")-(IF(AND(Schulden!J8&lt;Schulden!J15,D59&gt;0),MAX(0,D59+E59-MIN(Schulden!G8,D59+E59)),0)+IF(AND(Schulden!J9&lt;Schulden!J15,H59&gt;0),MAX(0,H59+I59-MIN(Schulden!G9,H59+I59)),0)+IF(AND(Schulden!J10&lt;Schulden!J15,L59&gt;0),MAX(0,L59+M59-MIN(Schulden!G10,L59+M59)),0)+IF(AND(Schulden!J11&lt;Schulden!J15,P59&gt;0),MAX(0,P59+Q59-MIN(Schulden!G11,P59+Q59)),0)+IF(AND(Schulden!J12&lt;Schulden!J15,T59&gt;0),MAX(0,T59+U59-MIN(Schulden!G12,T59+U59)),0)+IF(AND(Schulden!J13&lt;Schulden!J15,X59&gt;0),MAX(0,X59+Y59-MIN(Schulden!G13,X59+Y59)),0)+IF(AND(Schulden!J14&lt;Schulden!J15,AB59&gt;0),MAX(0,AB59+AC59-MIN(Schulden!G14,AB59+AC59)),0)+IF(AND(Schulden!J15&lt;Schulden!J15,AF59&gt;0),MAX(0,AF59+AG59-MIN(Schulden!G15,AF59+AG59)),0)+IF(AND(Schulden!J16&lt;Schulden!J15,AJ59&gt;0),MAX(0,AJ59+AK59-MIN(Schulden!G16,AJ59+AK59)),0)+IF(AND(Schulden!J17&lt;Schulden!J15,AN59&gt;0),MAX(0,AN59+AO59-MIN(Schulden!G17,AN59+AO59)),0)+IF(AND(Schulden!J18&lt;Schulden!J15,AR59&gt;0),MAX(0,AR59+AS59-MIN(Schulden!G18,AR59+AS59)),0)+IF(AND(Schulden!J19&lt;Schulden!J15,AV59&gt;0),MAX(0,AV59+AW59-MIN(Schulden!G19,AV59+AW59)),0)+IF(AND(Schulden!J20&lt;Schulden!J15,AZ59&gt;0),MAX(0,AZ59+BA59-MIN(Schulden!G20,AZ59+BA59)),0)+IF(AND(Schulden!J21&lt;Schulden!J15,BD59&gt;0),MAX(0,BD59+BE59-MIN(Schulden!G21,BD59+BE59)),0)+IF(AND(Schulden!J22&lt;Schulden!J15,BH59&gt;0),MAX(0,BH59+BI59-MIN(Schulden!G22,BH59+BI59)),0))),MAX(0,AF59+AG59-MIN(Schulden!G15,AF59+AG59)))+SUMIFS(Sonderzahlungen!$D$8:$D$67,Sonderzahlungen!$G$8:$G$67,$B59,Sonderzahlungen!$E$8:$E$67,"Gezielte Schuld",Sonderzahlungen!$F$8:$F$67,Schulden!B15)))</f>
        <v/>
      </c>
      <c r="AI59" s="24">
        <f>MAX(0,AF59+AG59-AH59)</f>
        <v/>
      </c>
      <c r="AJ59" s="24">
        <f>AM58</f>
        <v/>
      </c>
      <c r="AK59" s="24">
        <f>IF(AJ59&lt;=0,0,AJ59*Schulden!F16/12)</f>
        <v/>
      </c>
      <c r="AL59" s="24">
        <f>IF(AJ59&lt;=0,0,MIN(AJ59+AK59,MIN(Schulden!G16,AJ59+AK59)+MIN(MAX(0,Strategie!$C$9+SUMIFS(Sonderzahlungen!$D$8:$D$67,Sonderzahlungen!$G$8:$G$67,$B59,Sonderzahlungen!$E$8:$E$67,"Nach Strategie")-(IF(AND(Schulden!J8&lt;Schulden!J16,D59&gt;0),MAX(0,D59+E59-MIN(Schulden!G8,D59+E59)),0)+IF(AND(Schulden!J9&lt;Schulden!J16,H59&gt;0),MAX(0,H59+I59-MIN(Schulden!G9,H59+I59)),0)+IF(AND(Schulden!J10&lt;Schulden!J16,L59&gt;0),MAX(0,L59+M59-MIN(Schulden!G10,L59+M59)),0)+IF(AND(Schulden!J11&lt;Schulden!J16,P59&gt;0),MAX(0,P59+Q59-MIN(Schulden!G11,P59+Q59)),0)+IF(AND(Schulden!J12&lt;Schulden!J16,T59&gt;0),MAX(0,T59+U59-MIN(Schulden!G12,T59+U59)),0)+IF(AND(Schulden!J13&lt;Schulden!J16,X59&gt;0),MAX(0,X59+Y59-MIN(Schulden!G13,X59+Y59)),0)+IF(AND(Schulden!J14&lt;Schulden!J16,AB59&gt;0),MAX(0,AB59+AC59-MIN(Schulden!G14,AB59+AC59)),0)+IF(AND(Schulden!J15&lt;Schulden!J16,AF59&gt;0),MAX(0,AF59+AG59-MIN(Schulden!G15,AF59+AG59)),0)+IF(AND(Schulden!J16&lt;Schulden!J16,AJ59&gt;0),MAX(0,AJ59+AK59-MIN(Schulden!G16,AJ59+AK59)),0)+IF(AND(Schulden!J17&lt;Schulden!J16,AN59&gt;0),MAX(0,AN59+AO59-MIN(Schulden!G17,AN59+AO59)),0)+IF(AND(Schulden!J18&lt;Schulden!J16,AR59&gt;0),MAX(0,AR59+AS59-MIN(Schulden!G18,AR59+AS59)),0)+IF(AND(Schulden!J19&lt;Schulden!J16,AV59&gt;0),MAX(0,AV59+AW59-MIN(Schulden!G19,AV59+AW59)),0)+IF(AND(Schulden!J20&lt;Schulden!J16,AZ59&gt;0),MAX(0,AZ59+BA59-MIN(Schulden!G20,AZ59+BA59)),0)+IF(AND(Schulden!J21&lt;Schulden!J16,BD59&gt;0),MAX(0,BD59+BE59-MIN(Schulden!G21,BD59+BE59)),0)+IF(AND(Schulden!J22&lt;Schulden!J16,BH59&gt;0),MAX(0,BH59+BI59-MIN(Schulden!G22,BH59+BI59)),0))),MAX(0,AJ59+AK59-MIN(Schulden!G16,AJ59+AK59)))+SUMIFS(Sonderzahlungen!$D$8:$D$67,Sonderzahlungen!$G$8:$G$67,$B59,Sonderzahlungen!$E$8:$E$67,"Gezielte Schuld",Sonderzahlungen!$F$8:$F$67,Schulden!B16)))</f>
        <v/>
      </c>
      <c r="AM59" s="24">
        <f>MAX(0,AJ59+AK59-AL59)</f>
        <v/>
      </c>
      <c r="AN59" s="24">
        <f>AQ58</f>
        <v/>
      </c>
      <c r="AO59" s="24">
        <f>IF(AN59&lt;=0,0,AN59*Schulden!F17/12)</f>
        <v/>
      </c>
      <c r="AP59" s="24">
        <f>IF(AN59&lt;=0,0,MIN(AN59+AO59,MIN(Schulden!G17,AN59+AO59)+MIN(MAX(0,Strategie!$C$9+SUMIFS(Sonderzahlungen!$D$8:$D$67,Sonderzahlungen!$G$8:$G$67,$B59,Sonderzahlungen!$E$8:$E$67,"Nach Strategie")-(IF(AND(Schulden!J8&lt;Schulden!J17,D59&gt;0),MAX(0,D59+E59-MIN(Schulden!G8,D59+E59)),0)+IF(AND(Schulden!J9&lt;Schulden!J17,H59&gt;0),MAX(0,H59+I59-MIN(Schulden!G9,H59+I59)),0)+IF(AND(Schulden!J10&lt;Schulden!J17,L59&gt;0),MAX(0,L59+M59-MIN(Schulden!G10,L59+M59)),0)+IF(AND(Schulden!J11&lt;Schulden!J17,P59&gt;0),MAX(0,P59+Q59-MIN(Schulden!G11,P59+Q59)),0)+IF(AND(Schulden!J12&lt;Schulden!J17,T59&gt;0),MAX(0,T59+U59-MIN(Schulden!G12,T59+U59)),0)+IF(AND(Schulden!J13&lt;Schulden!J17,X59&gt;0),MAX(0,X59+Y59-MIN(Schulden!G13,X59+Y59)),0)+IF(AND(Schulden!J14&lt;Schulden!J17,AB59&gt;0),MAX(0,AB59+AC59-MIN(Schulden!G14,AB59+AC59)),0)+IF(AND(Schulden!J15&lt;Schulden!J17,AF59&gt;0),MAX(0,AF59+AG59-MIN(Schulden!G15,AF59+AG59)),0)+IF(AND(Schulden!J16&lt;Schulden!J17,AJ59&gt;0),MAX(0,AJ59+AK59-MIN(Schulden!G16,AJ59+AK59)),0)+IF(AND(Schulden!J17&lt;Schulden!J17,AN59&gt;0),MAX(0,AN59+AO59-MIN(Schulden!G17,AN59+AO59)),0)+IF(AND(Schulden!J18&lt;Schulden!J17,AR59&gt;0),MAX(0,AR59+AS59-MIN(Schulden!G18,AR59+AS59)),0)+IF(AND(Schulden!J19&lt;Schulden!J17,AV59&gt;0),MAX(0,AV59+AW59-MIN(Schulden!G19,AV59+AW59)),0)+IF(AND(Schulden!J20&lt;Schulden!J17,AZ59&gt;0),MAX(0,AZ59+BA59-MIN(Schulden!G20,AZ59+BA59)),0)+IF(AND(Schulden!J21&lt;Schulden!J17,BD59&gt;0),MAX(0,BD59+BE59-MIN(Schulden!G21,BD59+BE59)),0)+IF(AND(Schulden!J22&lt;Schulden!J17,BH59&gt;0),MAX(0,BH59+BI59-MIN(Schulden!G22,BH59+BI59)),0))),MAX(0,AN59+AO59-MIN(Schulden!G17,AN59+AO59)))+SUMIFS(Sonderzahlungen!$D$8:$D$67,Sonderzahlungen!$G$8:$G$67,$B59,Sonderzahlungen!$E$8:$E$67,"Gezielte Schuld",Sonderzahlungen!$F$8:$F$67,Schulden!B17)))</f>
        <v/>
      </c>
      <c r="AQ59" s="24">
        <f>MAX(0,AN59+AO59-AP59)</f>
        <v/>
      </c>
      <c r="AR59" s="24">
        <f>AU58</f>
        <v/>
      </c>
      <c r="AS59" s="24">
        <f>IF(AR59&lt;=0,0,AR59*Schulden!F18/12)</f>
        <v/>
      </c>
      <c r="AT59" s="24">
        <f>IF(AR59&lt;=0,0,MIN(AR59+AS59,MIN(Schulden!G18,AR59+AS59)+MIN(MAX(0,Strategie!$C$9+SUMIFS(Sonderzahlungen!$D$8:$D$67,Sonderzahlungen!$G$8:$G$67,$B59,Sonderzahlungen!$E$8:$E$67,"Nach Strategie")-(IF(AND(Schulden!J8&lt;Schulden!J18,D59&gt;0),MAX(0,D59+E59-MIN(Schulden!G8,D59+E59)),0)+IF(AND(Schulden!J9&lt;Schulden!J18,H59&gt;0),MAX(0,H59+I59-MIN(Schulden!G9,H59+I59)),0)+IF(AND(Schulden!J10&lt;Schulden!J18,L59&gt;0),MAX(0,L59+M59-MIN(Schulden!G10,L59+M59)),0)+IF(AND(Schulden!J11&lt;Schulden!J18,P59&gt;0),MAX(0,P59+Q59-MIN(Schulden!G11,P59+Q59)),0)+IF(AND(Schulden!J12&lt;Schulden!J18,T59&gt;0),MAX(0,T59+U59-MIN(Schulden!G12,T59+U59)),0)+IF(AND(Schulden!J13&lt;Schulden!J18,X59&gt;0),MAX(0,X59+Y59-MIN(Schulden!G13,X59+Y59)),0)+IF(AND(Schulden!J14&lt;Schulden!J18,AB59&gt;0),MAX(0,AB59+AC59-MIN(Schulden!G14,AB59+AC59)),0)+IF(AND(Schulden!J15&lt;Schulden!J18,AF59&gt;0),MAX(0,AF59+AG59-MIN(Schulden!G15,AF59+AG59)),0)+IF(AND(Schulden!J16&lt;Schulden!J18,AJ59&gt;0),MAX(0,AJ59+AK59-MIN(Schulden!G16,AJ59+AK59)),0)+IF(AND(Schulden!J17&lt;Schulden!J18,AN59&gt;0),MAX(0,AN59+AO59-MIN(Schulden!G17,AN59+AO59)),0)+IF(AND(Schulden!J18&lt;Schulden!J18,AR59&gt;0),MAX(0,AR59+AS59-MIN(Schulden!G18,AR59+AS59)),0)+IF(AND(Schulden!J19&lt;Schulden!J18,AV59&gt;0),MAX(0,AV59+AW59-MIN(Schulden!G19,AV59+AW59)),0)+IF(AND(Schulden!J20&lt;Schulden!J18,AZ59&gt;0),MAX(0,AZ59+BA59-MIN(Schulden!G20,AZ59+BA59)),0)+IF(AND(Schulden!J21&lt;Schulden!J18,BD59&gt;0),MAX(0,BD59+BE59-MIN(Schulden!G21,BD59+BE59)),0)+IF(AND(Schulden!J22&lt;Schulden!J18,BH59&gt;0),MAX(0,BH59+BI59-MIN(Schulden!G22,BH59+BI59)),0))),MAX(0,AR59+AS59-MIN(Schulden!G18,AR59+AS59)))+SUMIFS(Sonderzahlungen!$D$8:$D$67,Sonderzahlungen!$G$8:$G$67,$B59,Sonderzahlungen!$E$8:$E$67,"Gezielte Schuld",Sonderzahlungen!$F$8:$F$67,Schulden!B18)))</f>
        <v/>
      </c>
      <c r="AU59" s="24">
        <f>MAX(0,AR59+AS59-AT59)</f>
        <v/>
      </c>
      <c r="AV59" s="24">
        <f>AY58</f>
        <v/>
      </c>
      <c r="AW59" s="24">
        <f>IF(AV59&lt;=0,0,AV59*Schulden!F19/12)</f>
        <v/>
      </c>
      <c r="AX59" s="24">
        <f>IF(AV59&lt;=0,0,MIN(AV59+AW59,MIN(Schulden!G19,AV59+AW59)+MIN(MAX(0,Strategie!$C$9+SUMIFS(Sonderzahlungen!$D$8:$D$67,Sonderzahlungen!$G$8:$G$67,$B59,Sonderzahlungen!$E$8:$E$67,"Nach Strategie")-(IF(AND(Schulden!J8&lt;Schulden!J19,D59&gt;0),MAX(0,D59+E59-MIN(Schulden!G8,D59+E59)),0)+IF(AND(Schulden!J9&lt;Schulden!J19,H59&gt;0),MAX(0,H59+I59-MIN(Schulden!G9,H59+I59)),0)+IF(AND(Schulden!J10&lt;Schulden!J19,L59&gt;0),MAX(0,L59+M59-MIN(Schulden!G10,L59+M59)),0)+IF(AND(Schulden!J11&lt;Schulden!J19,P59&gt;0),MAX(0,P59+Q59-MIN(Schulden!G11,P59+Q59)),0)+IF(AND(Schulden!J12&lt;Schulden!J19,T59&gt;0),MAX(0,T59+U59-MIN(Schulden!G12,T59+U59)),0)+IF(AND(Schulden!J13&lt;Schulden!J19,X59&gt;0),MAX(0,X59+Y59-MIN(Schulden!G13,X59+Y59)),0)+IF(AND(Schulden!J14&lt;Schulden!J19,AB59&gt;0),MAX(0,AB59+AC59-MIN(Schulden!G14,AB59+AC59)),0)+IF(AND(Schulden!J15&lt;Schulden!J19,AF59&gt;0),MAX(0,AF59+AG59-MIN(Schulden!G15,AF59+AG59)),0)+IF(AND(Schulden!J16&lt;Schulden!J19,AJ59&gt;0),MAX(0,AJ59+AK59-MIN(Schulden!G16,AJ59+AK59)),0)+IF(AND(Schulden!J17&lt;Schulden!J19,AN59&gt;0),MAX(0,AN59+AO59-MIN(Schulden!G17,AN59+AO59)),0)+IF(AND(Schulden!J18&lt;Schulden!J19,AR59&gt;0),MAX(0,AR59+AS59-MIN(Schulden!G18,AR59+AS59)),0)+IF(AND(Schulden!J19&lt;Schulden!J19,AV59&gt;0),MAX(0,AV59+AW59-MIN(Schulden!G19,AV59+AW59)),0)+IF(AND(Schulden!J20&lt;Schulden!J19,AZ59&gt;0),MAX(0,AZ59+BA59-MIN(Schulden!G20,AZ59+BA59)),0)+IF(AND(Schulden!J21&lt;Schulden!J19,BD59&gt;0),MAX(0,BD59+BE59-MIN(Schulden!G21,BD59+BE59)),0)+IF(AND(Schulden!J22&lt;Schulden!J19,BH59&gt;0),MAX(0,BH59+BI59-MIN(Schulden!G22,BH59+BI59)),0))),MAX(0,AV59+AW59-MIN(Schulden!G19,AV59+AW59)))+SUMIFS(Sonderzahlungen!$D$8:$D$67,Sonderzahlungen!$G$8:$G$67,$B59,Sonderzahlungen!$E$8:$E$67,"Gezielte Schuld",Sonderzahlungen!$F$8:$F$67,Schulden!B19)))</f>
        <v/>
      </c>
      <c r="AY59" s="24">
        <f>MAX(0,AV59+AW59-AX59)</f>
        <v/>
      </c>
      <c r="AZ59" s="24">
        <f>BC58</f>
        <v/>
      </c>
      <c r="BA59" s="24">
        <f>IF(AZ59&lt;=0,0,AZ59*Schulden!F20/12)</f>
        <v/>
      </c>
      <c r="BB59" s="24">
        <f>IF(AZ59&lt;=0,0,MIN(AZ59+BA59,MIN(Schulden!G20,AZ59+BA59)+MIN(MAX(0,Strategie!$C$9+SUMIFS(Sonderzahlungen!$D$8:$D$67,Sonderzahlungen!$G$8:$G$67,$B59,Sonderzahlungen!$E$8:$E$67,"Nach Strategie")-(IF(AND(Schulden!J8&lt;Schulden!J20,D59&gt;0),MAX(0,D59+E59-MIN(Schulden!G8,D59+E59)),0)+IF(AND(Schulden!J9&lt;Schulden!J20,H59&gt;0),MAX(0,H59+I59-MIN(Schulden!G9,H59+I59)),0)+IF(AND(Schulden!J10&lt;Schulden!J20,L59&gt;0),MAX(0,L59+M59-MIN(Schulden!G10,L59+M59)),0)+IF(AND(Schulden!J11&lt;Schulden!J20,P59&gt;0),MAX(0,P59+Q59-MIN(Schulden!G11,P59+Q59)),0)+IF(AND(Schulden!J12&lt;Schulden!J20,T59&gt;0),MAX(0,T59+U59-MIN(Schulden!G12,T59+U59)),0)+IF(AND(Schulden!J13&lt;Schulden!J20,X59&gt;0),MAX(0,X59+Y59-MIN(Schulden!G13,X59+Y59)),0)+IF(AND(Schulden!J14&lt;Schulden!J20,AB59&gt;0),MAX(0,AB59+AC59-MIN(Schulden!G14,AB59+AC59)),0)+IF(AND(Schulden!J15&lt;Schulden!J20,AF59&gt;0),MAX(0,AF59+AG59-MIN(Schulden!G15,AF59+AG59)),0)+IF(AND(Schulden!J16&lt;Schulden!J20,AJ59&gt;0),MAX(0,AJ59+AK59-MIN(Schulden!G16,AJ59+AK59)),0)+IF(AND(Schulden!J17&lt;Schulden!J20,AN59&gt;0),MAX(0,AN59+AO59-MIN(Schulden!G17,AN59+AO59)),0)+IF(AND(Schulden!J18&lt;Schulden!J20,AR59&gt;0),MAX(0,AR59+AS59-MIN(Schulden!G18,AR59+AS59)),0)+IF(AND(Schulden!J19&lt;Schulden!J20,AV59&gt;0),MAX(0,AV59+AW59-MIN(Schulden!G19,AV59+AW59)),0)+IF(AND(Schulden!J20&lt;Schulden!J20,AZ59&gt;0),MAX(0,AZ59+BA59-MIN(Schulden!G20,AZ59+BA59)),0)+IF(AND(Schulden!J21&lt;Schulden!J20,BD59&gt;0),MAX(0,BD59+BE59-MIN(Schulden!G21,BD59+BE59)),0)+IF(AND(Schulden!J22&lt;Schulden!J20,BH59&gt;0),MAX(0,BH59+BI59-MIN(Schulden!G22,BH59+BI59)),0))),MAX(0,AZ59+BA59-MIN(Schulden!G20,AZ59+BA59)))+SUMIFS(Sonderzahlungen!$D$8:$D$67,Sonderzahlungen!$G$8:$G$67,$B59,Sonderzahlungen!$E$8:$E$67,"Gezielte Schuld",Sonderzahlungen!$F$8:$F$67,Schulden!B20)))</f>
        <v/>
      </c>
      <c r="BC59" s="24">
        <f>MAX(0,AZ59+BA59-BB59)</f>
        <v/>
      </c>
      <c r="BD59" s="24">
        <f>BG58</f>
        <v/>
      </c>
      <c r="BE59" s="24">
        <f>IF(BD59&lt;=0,0,BD59*Schulden!F21/12)</f>
        <v/>
      </c>
      <c r="BF59" s="24">
        <f>IF(BD59&lt;=0,0,MIN(BD59+BE59,MIN(Schulden!G21,BD59+BE59)+MIN(MAX(0,Strategie!$C$9+SUMIFS(Sonderzahlungen!$D$8:$D$67,Sonderzahlungen!$G$8:$G$67,$B59,Sonderzahlungen!$E$8:$E$67,"Nach Strategie")-(IF(AND(Schulden!J8&lt;Schulden!J21,D59&gt;0),MAX(0,D59+E59-MIN(Schulden!G8,D59+E59)),0)+IF(AND(Schulden!J9&lt;Schulden!J21,H59&gt;0),MAX(0,H59+I59-MIN(Schulden!G9,H59+I59)),0)+IF(AND(Schulden!J10&lt;Schulden!J21,L59&gt;0),MAX(0,L59+M59-MIN(Schulden!G10,L59+M59)),0)+IF(AND(Schulden!J11&lt;Schulden!J21,P59&gt;0),MAX(0,P59+Q59-MIN(Schulden!G11,P59+Q59)),0)+IF(AND(Schulden!J12&lt;Schulden!J21,T59&gt;0),MAX(0,T59+U59-MIN(Schulden!G12,T59+U59)),0)+IF(AND(Schulden!J13&lt;Schulden!J21,X59&gt;0),MAX(0,X59+Y59-MIN(Schulden!G13,X59+Y59)),0)+IF(AND(Schulden!J14&lt;Schulden!J21,AB59&gt;0),MAX(0,AB59+AC59-MIN(Schulden!G14,AB59+AC59)),0)+IF(AND(Schulden!J15&lt;Schulden!J21,AF59&gt;0),MAX(0,AF59+AG59-MIN(Schulden!G15,AF59+AG59)),0)+IF(AND(Schulden!J16&lt;Schulden!J21,AJ59&gt;0),MAX(0,AJ59+AK59-MIN(Schulden!G16,AJ59+AK59)),0)+IF(AND(Schulden!J17&lt;Schulden!J21,AN59&gt;0),MAX(0,AN59+AO59-MIN(Schulden!G17,AN59+AO59)),0)+IF(AND(Schulden!J18&lt;Schulden!J21,AR59&gt;0),MAX(0,AR59+AS59-MIN(Schulden!G18,AR59+AS59)),0)+IF(AND(Schulden!J19&lt;Schulden!J21,AV59&gt;0),MAX(0,AV59+AW59-MIN(Schulden!G19,AV59+AW59)),0)+IF(AND(Schulden!J20&lt;Schulden!J21,AZ59&gt;0),MAX(0,AZ59+BA59-MIN(Schulden!G20,AZ59+BA59)),0)+IF(AND(Schulden!J21&lt;Schulden!J21,BD59&gt;0),MAX(0,BD59+BE59-MIN(Schulden!G21,BD59+BE59)),0)+IF(AND(Schulden!J22&lt;Schulden!J21,BH59&gt;0),MAX(0,BH59+BI59-MIN(Schulden!G22,BH59+BI59)),0))),MAX(0,BD59+BE59-MIN(Schulden!G21,BD59+BE59)))+SUMIFS(Sonderzahlungen!$D$8:$D$67,Sonderzahlungen!$G$8:$G$67,$B59,Sonderzahlungen!$E$8:$E$67,"Gezielte Schuld",Sonderzahlungen!$F$8:$F$67,Schulden!B21)))</f>
        <v/>
      </c>
      <c r="BG59" s="24">
        <f>MAX(0,BD59+BE59-BF59)</f>
        <v/>
      </c>
      <c r="BH59" s="24">
        <f>BK58</f>
        <v/>
      </c>
      <c r="BI59" s="24">
        <f>IF(BH59&lt;=0,0,BH59*Schulden!F22/12)</f>
        <v/>
      </c>
      <c r="BJ59" s="24">
        <f>IF(BH59&lt;=0,0,MIN(BH59+BI59,MIN(Schulden!G22,BH59+BI59)+MIN(MAX(0,Strategie!$C$9+SUMIFS(Sonderzahlungen!$D$8:$D$67,Sonderzahlungen!$G$8:$G$67,$B59,Sonderzahlungen!$E$8:$E$67,"Nach Strategie")-(IF(AND(Schulden!J8&lt;Schulden!J22,D59&gt;0),MAX(0,D59+E59-MIN(Schulden!G8,D59+E59)),0)+IF(AND(Schulden!J9&lt;Schulden!J22,H59&gt;0),MAX(0,H59+I59-MIN(Schulden!G9,H59+I59)),0)+IF(AND(Schulden!J10&lt;Schulden!J22,L59&gt;0),MAX(0,L59+M59-MIN(Schulden!G10,L59+M59)),0)+IF(AND(Schulden!J11&lt;Schulden!J22,P59&gt;0),MAX(0,P59+Q59-MIN(Schulden!G11,P59+Q59)),0)+IF(AND(Schulden!J12&lt;Schulden!J22,T59&gt;0),MAX(0,T59+U59-MIN(Schulden!G12,T59+U59)),0)+IF(AND(Schulden!J13&lt;Schulden!J22,X59&gt;0),MAX(0,X59+Y59-MIN(Schulden!G13,X59+Y59)),0)+IF(AND(Schulden!J14&lt;Schulden!J22,AB59&gt;0),MAX(0,AB59+AC59-MIN(Schulden!G14,AB59+AC59)),0)+IF(AND(Schulden!J15&lt;Schulden!J22,AF59&gt;0),MAX(0,AF59+AG59-MIN(Schulden!G15,AF59+AG59)),0)+IF(AND(Schulden!J16&lt;Schulden!J22,AJ59&gt;0),MAX(0,AJ59+AK59-MIN(Schulden!G16,AJ59+AK59)),0)+IF(AND(Schulden!J17&lt;Schulden!J22,AN59&gt;0),MAX(0,AN59+AO59-MIN(Schulden!G17,AN59+AO59)),0)+IF(AND(Schulden!J18&lt;Schulden!J22,AR59&gt;0),MAX(0,AR59+AS59-MIN(Schulden!G18,AR59+AS59)),0)+IF(AND(Schulden!J19&lt;Schulden!J22,AV59&gt;0),MAX(0,AV59+AW59-MIN(Schulden!G19,AV59+AW59)),0)+IF(AND(Schulden!J20&lt;Schulden!J22,AZ59&gt;0),MAX(0,AZ59+BA59-MIN(Schulden!G20,AZ59+BA59)),0)+IF(AND(Schulden!J21&lt;Schulden!J22,BD59&gt;0),MAX(0,BD59+BE59-MIN(Schulden!G21,BD59+BE59)),0)+IF(AND(Schulden!J22&lt;Schulden!J22,BH59&gt;0),MAX(0,BH59+BI59-MIN(Schulden!G22,BH59+BI59)),0))),MAX(0,BH59+BI59-MIN(Schulden!G22,BH59+BI59)))+SUMIFS(Sonderzahlungen!$D$8:$D$67,Sonderzahlungen!$G$8:$G$67,$B59,Sonderzahlungen!$E$8:$E$67,"Gezielte Schuld",Sonderzahlungen!$F$8:$F$67,Schulden!B22)))</f>
        <v/>
      </c>
      <c r="BK59" s="24">
        <f>MAX(0,BH59+BI59-BJ59)</f>
        <v/>
      </c>
    </row>
    <row r="60">
      <c r="B60" s="23">
        <f>EDATE(B59,1)</f>
        <v/>
      </c>
      <c r="C60" s="24">
        <f>SUMIFS(Sonderzahlungen!$D$8:$D$67,Sonderzahlungen!$G$8:$G$67,B60)</f>
        <v/>
      </c>
      <c r="D60" s="24">
        <f>G59</f>
        <v/>
      </c>
      <c r="E60" s="24">
        <f>IF(D60&lt;=0,0,D60*Schulden!F8/12)</f>
        <v/>
      </c>
      <c r="F60" s="24">
        <f>IF(D60&lt;=0,0,MIN(D60+E60,MIN(Schulden!G8,D60+E60)+MIN(MAX(0,Strategie!$C$9+SUMIFS(Sonderzahlungen!$D$8:$D$67,Sonderzahlungen!$G$8:$G$67,$B60,Sonderzahlungen!$E$8:$E$67,"Nach Strategie")-(IF(AND(Schulden!J8&lt;Schulden!J8,D60&gt;0),MAX(0,D60+E60-MIN(Schulden!G8,D60+E60)),0)+IF(AND(Schulden!J9&lt;Schulden!J8,H60&gt;0),MAX(0,H60+I60-MIN(Schulden!G9,H60+I60)),0)+IF(AND(Schulden!J10&lt;Schulden!J8,L60&gt;0),MAX(0,L60+M60-MIN(Schulden!G10,L60+M60)),0)+IF(AND(Schulden!J11&lt;Schulden!J8,P60&gt;0),MAX(0,P60+Q60-MIN(Schulden!G11,P60+Q60)),0)+IF(AND(Schulden!J12&lt;Schulden!J8,T60&gt;0),MAX(0,T60+U60-MIN(Schulden!G12,T60+U60)),0)+IF(AND(Schulden!J13&lt;Schulden!J8,X60&gt;0),MAX(0,X60+Y60-MIN(Schulden!G13,X60+Y60)),0)+IF(AND(Schulden!J14&lt;Schulden!J8,AB60&gt;0),MAX(0,AB60+AC60-MIN(Schulden!G14,AB60+AC60)),0)+IF(AND(Schulden!J15&lt;Schulden!J8,AF60&gt;0),MAX(0,AF60+AG60-MIN(Schulden!G15,AF60+AG60)),0)+IF(AND(Schulden!J16&lt;Schulden!J8,AJ60&gt;0),MAX(0,AJ60+AK60-MIN(Schulden!G16,AJ60+AK60)),0)+IF(AND(Schulden!J17&lt;Schulden!J8,AN60&gt;0),MAX(0,AN60+AO60-MIN(Schulden!G17,AN60+AO60)),0)+IF(AND(Schulden!J18&lt;Schulden!J8,AR60&gt;0),MAX(0,AR60+AS60-MIN(Schulden!G18,AR60+AS60)),0)+IF(AND(Schulden!J19&lt;Schulden!J8,AV60&gt;0),MAX(0,AV60+AW60-MIN(Schulden!G19,AV60+AW60)),0)+IF(AND(Schulden!J20&lt;Schulden!J8,AZ60&gt;0),MAX(0,AZ60+BA60-MIN(Schulden!G20,AZ60+BA60)),0)+IF(AND(Schulden!J21&lt;Schulden!J8,BD60&gt;0),MAX(0,BD60+BE60-MIN(Schulden!G21,BD60+BE60)),0)+IF(AND(Schulden!J22&lt;Schulden!J8,BH60&gt;0),MAX(0,BH60+BI60-MIN(Schulden!G22,BH60+BI60)),0))),MAX(0,D60+E60-MIN(Schulden!G8,D60+E60)))+SUMIFS(Sonderzahlungen!$D$8:$D$67,Sonderzahlungen!$G$8:$G$67,$B60,Sonderzahlungen!$E$8:$E$67,"Gezielte Schuld",Sonderzahlungen!$F$8:$F$67,Schulden!B8)))</f>
        <v/>
      </c>
      <c r="G60" s="24">
        <f>MAX(0,D60+E60-F60)</f>
        <v/>
      </c>
      <c r="H60" s="24">
        <f>K59</f>
        <v/>
      </c>
      <c r="I60" s="24">
        <f>IF(H60&lt;=0,0,H60*Schulden!F9/12)</f>
        <v/>
      </c>
      <c r="J60" s="24">
        <f>IF(H60&lt;=0,0,MIN(H60+I60,MIN(Schulden!G9,H60+I60)+MIN(MAX(0,Strategie!$C$9+SUMIFS(Sonderzahlungen!$D$8:$D$67,Sonderzahlungen!$G$8:$G$67,$B60,Sonderzahlungen!$E$8:$E$67,"Nach Strategie")-(IF(AND(Schulden!J8&lt;Schulden!J9,D60&gt;0),MAX(0,D60+E60-MIN(Schulden!G8,D60+E60)),0)+IF(AND(Schulden!J9&lt;Schulden!J9,H60&gt;0),MAX(0,H60+I60-MIN(Schulden!G9,H60+I60)),0)+IF(AND(Schulden!J10&lt;Schulden!J9,L60&gt;0),MAX(0,L60+M60-MIN(Schulden!G10,L60+M60)),0)+IF(AND(Schulden!J11&lt;Schulden!J9,P60&gt;0),MAX(0,P60+Q60-MIN(Schulden!G11,P60+Q60)),0)+IF(AND(Schulden!J12&lt;Schulden!J9,T60&gt;0),MAX(0,T60+U60-MIN(Schulden!G12,T60+U60)),0)+IF(AND(Schulden!J13&lt;Schulden!J9,X60&gt;0),MAX(0,X60+Y60-MIN(Schulden!G13,X60+Y60)),0)+IF(AND(Schulden!J14&lt;Schulden!J9,AB60&gt;0),MAX(0,AB60+AC60-MIN(Schulden!G14,AB60+AC60)),0)+IF(AND(Schulden!J15&lt;Schulden!J9,AF60&gt;0),MAX(0,AF60+AG60-MIN(Schulden!G15,AF60+AG60)),0)+IF(AND(Schulden!J16&lt;Schulden!J9,AJ60&gt;0),MAX(0,AJ60+AK60-MIN(Schulden!G16,AJ60+AK60)),0)+IF(AND(Schulden!J17&lt;Schulden!J9,AN60&gt;0),MAX(0,AN60+AO60-MIN(Schulden!G17,AN60+AO60)),0)+IF(AND(Schulden!J18&lt;Schulden!J9,AR60&gt;0),MAX(0,AR60+AS60-MIN(Schulden!G18,AR60+AS60)),0)+IF(AND(Schulden!J19&lt;Schulden!J9,AV60&gt;0),MAX(0,AV60+AW60-MIN(Schulden!G19,AV60+AW60)),0)+IF(AND(Schulden!J20&lt;Schulden!J9,AZ60&gt;0),MAX(0,AZ60+BA60-MIN(Schulden!G20,AZ60+BA60)),0)+IF(AND(Schulden!J21&lt;Schulden!J9,BD60&gt;0),MAX(0,BD60+BE60-MIN(Schulden!G21,BD60+BE60)),0)+IF(AND(Schulden!J22&lt;Schulden!J9,BH60&gt;0),MAX(0,BH60+BI60-MIN(Schulden!G22,BH60+BI60)),0))),MAX(0,H60+I60-MIN(Schulden!G9,H60+I60)))+SUMIFS(Sonderzahlungen!$D$8:$D$67,Sonderzahlungen!$G$8:$G$67,$B60,Sonderzahlungen!$E$8:$E$67,"Gezielte Schuld",Sonderzahlungen!$F$8:$F$67,Schulden!B9)))</f>
        <v/>
      </c>
      <c r="K60" s="24">
        <f>MAX(0,H60+I60-J60)</f>
        <v/>
      </c>
      <c r="L60" s="24">
        <f>O59</f>
        <v/>
      </c>
      <c r="M60" s="24">
        <f>IF(L60&lt;=0,0,L60*Schulden!F10/12)</f>
        <v/>
      </c>
      <c r="N60" s="24">
        <f>IF(L60&lt;=0,0,MIN(L60+M60,MIN(Schulden!G10,L60+M60)+MIN(MAX(0,Strategie!$C$9+SUMIFS(Sonderzahlungen!$D$8:$D$67,Sonderzahlungen!$G$8:$G$67,$B60,Sonderzahlungen!$E$8:$E$67,"Nach Strategie")-(IF(AND(Schulden!J8&lt;Schulden!J10,D60&gt;0),MAX(0,D60+E60-MIN(Schulden!G8,D60+E60)),0)+IF(AND(Schulden!J9&lt;Schulden!J10,H60&gt;0),MAX(0,H60+I60-MIN(Schulden!G9,H60+I60)),0)+IF(AND(Schulden!J10&lt;Schulden!J10,L60&gt;0),MAX(0,L60+M60-MIN(Schulden!G10,L60+M60)),0)+IF(AND(Schulden!J11&lt;Schulden!J10,P60&gt;0),MAX(0,P60+Q60-MIN(Schulden!G11,P60+Q60)),0)+IF(AND(Schulden!J12&lt;Schulden!J10,T60&gt;0),MAX(0,T60+U60-MIN(Schulden!G12,T60+U60)),0)+IF(AND(Schulden!J13&lt;Schulden!J10,X60&gt;0),MAX(0,X60+Y60-MIN(Schulden!G13,X60+Y60)),0)+IF(AND(Schulden!J14&lt;Schulden!J10,AB60&gt;0),MAX(0,AB60+AC60-MIN(Schulden!G14,AB60+AC60)),0)+IF(AND(Schulden!J15&lt;Schulden!J10,AF60&gt;0),MAX(0,AF60+AG60-MIN(Schulden!G15,AF60+AG60)),0)+IF(AND(Schulden!J16&lt;Schulden!J10,AJ60&gt;0),MAX(0,AJ60+AK60-MIN(Schulden!G16,AJ60+AK60)),0)+IF(AND(Schulden!J17&lt;Schulden!J10,AN60&gt;0),MAX(0,AN60+AO60-MIN(Schulden!G17,AN60+AO60)),0)+IF(AND(Schulden!J18&lt;Schulden!J10,AR60&gt;0),MAX(0,AR60+AS60-MIN(Schulden!G18,AR60+AS60)),0)+IF(AND(Schulden!J19&lt;Schulden!J10,AV60&gt;0),MAX(0,AV60+AW60-MIN(Schulden!G19,AV60+AW60)),0)+IF(AND(Schulden!J20&lt;Schulden!J10,AZ60&gt;0),MAX(0,AZ60+BA60-MIN(Schulden!G20,AZ60+BA60)),0)+IF(AND(Schulden!J21&lt;Schulden!J10,BD60&gt;0),MAX(0,BD60+BE60-MIN(Schulden!G21,BD60+BE60)),0)+IF(AND(Schulden!J22&lt;Schulden!J10,BH60&gt;0),MAX(0,BH60+BI60-MIN(Schulden!G22,BH60+BI60)),0))),MAX(0,L60+M60-MIN(Schulden!G10,L60+M60)))+SUMIFS(Sonderzahlungen!$D$8:$D$67,Sonderzahlungen!$G$8:$G$67,$B60,Sonderzahlungen!$E$8:$E$67,"Gezielte Schuld",Sonderzahlungen!$F$8:$F$67,Schulden!B10)))</f>
        <v/>
      </c>
      <c r="O60" s="24">
        <f>MAX(0,L60+M60-N60)</f>
        <v/>
      </c>
      <c r="P60" s="24">
        <f>S59</f>
        <v/>
      </c>
      <c r="Q60" s="24">
        <f>IF(P60&lt;=0,0,P60*Schulden!F11/12)</f>
        <v/>
      </c>
      <c r="R60" s="24">
        <f>IF(P60&lt;=0,0,MIN(P60+Q60,MIN(Schulden!G11,P60+Q60)+MIN(MAX(0,Strategie!$C$9+SUMIFS(Sonderzahlungen!$D$8:$D$67,Sonderzahlungen!$G$8:$G$67,$B60,Sonderzahlungen!$E$8:$E$67,"Nach Strategie")-(IF(AND(Schulden!J8&lt;Schulden!J11,D60&gt;0),MAX(0,D60+E60-MIN(Schulden!G8,D60+E60)),0)+IF(AND(Schulden!J9&lt;Schulden!J11,H60&gt;0),MAX(0,H60+I60-MIN(Schulden!G9,H60+I60)),0)+IF(AND(Schulden!J10&lt;Schulden!J11,L60&gt;0),MAX(0,L60+M60-MIN(Schulden!G10,L60+M60)),0)+IF(AND(Schulden!J11&lt;Schulden!J11,P60&gt;0),MAX(0,P60+Q60-MIN(Schulden!G11,P60+Q60)),0)+IF(AND(Schulden!J12&lt;Schulden!J11,T60&gt;0),MAX(0,T60+U60-MIN(Schulden!G12,T60+U60)),0)+IF(AND(Schulden!J13&lt;Schulden!J11,X60&gt;0),MAX(0,X60+Y60-MIN(Schulden!G13,X60+Y60)),0)+IF(AND(Schulden!J14&lt;Schulden!J11,AB60&gt;0),MAX(0,AB60+AC60-MIN(Schulden!G14,AB60+AC60)),0)+IF(AND(Schulden!J15&lt;Schulden!J11,AF60&gt;0),MAX(0,AF60+AG60-MIN(Schulden!G15,AF60+AG60)),0)+IF(AND(Schulden!J16&lt;Schulden!J11,AJ60&gt;0),MAX(0,AJ60+AK60-MIN(Schulden!G16,AJ60+AK60)),0)+IF(AND(Schulden!J17&lt;Schulden!J11,AN60&gt;0),MAX(0,AN60+AO60-MIN(Schulden!G17,AN60+AO60)),0)+IF(AND(Schulden!J18&lt;Schulden!J11,AR60&gt;0),MAX(0,AR60+AS60-MIN(Schulden!G18,AR60+AS60)),0)+IF(AND(Schulden!J19&lt;Schulden!J11,AV60&gt;0),MAX(0,AV60+AW60-MIN(Schulden!G19,AV60+AW60)),0)+IF(AND(Schulden!J20&lt;Schulden!J11,AZ60&gt;0),MAX(0,AZ60+BA60-MIN(Schulden!G20,AZ60+BA60)),0)+IF(AND(Schulden!J21&lt;Schulden!J11,BD60&gt;0),MAX(0,BD60+BE60-MIN(Schulden!G21,BD60+BE60)),0)+IF(AND(Schulden!J22&lt;Schulden!J11,BH60&gt;0),MAX(0,BH60+BI60-MIN(Schulden!G22,BH60+BI60)),0))),MAX(0,P60+Q60-MIN(Schulden!G11,P60+Q60)))+SUMIFS(Sonderzahlungen!$D$8:$D$67,Sonderzahlungen!$G$8:$G$67,$B60,Sonderzahlungen!$E$8:$E$67,"Gezielte Schuld",Sonderzahlungen!$F$8:$F$67,Schulden!B11)))</f>
        <v/>
      </c>
      <c r="S60" s="24">
        <f>MAX(0,P60+Q60-R60)</f>
        <v/>
      </c>
      <c r="T60" s="24">
        <f>W59</f>
        <v/>
      </c>
      <c r="U60" s="24">
        <f>IF(T60&lt;=0,0,T60*Schulden!F12/12)</f>
        <v/>
      </c>
      <c r="V60" s="24">
        <f>IF(T60&lt;=0,0,MIN(T60+U60,MIN(Schulden!G12,T60+U60)+MIN(MAX(0,Strategie!$C$9+SUMIFS(Sonderzahlungen!$D$8:$D$67,Sonderzahlungen!$G$8:$G$67,$B60,Sonderzahlungen!$E$8:$E$67,"Nach Strategie")-(IF(AND(Schulden!J8&lt;Schulden!J12,D60&gt;0),MAX(0,D60+E60-MIN(Schulden!G8,D60+E60)),0)+IF(AND(Schulden!J9&lt;Schulden!J12,H60&gt;0),MAX(0,H60+I60-MIN(Schulden!G9,H60+I60)),0)+IF(AND(Schulden!J10&lt;Schulden!J12,L60&gt;0),MAX(0,L60+M60-MIN(Schulden!G10,L60+M60)),0)+IF(AND(Schulden!J11&lt;Schulden!J12,P60&gt;0),MAX(0,P60+Q60-MIN(Schulden!G11,P60+Q60)),0)+IF(AND(Schulden!J12&lt;Schulden!J12,T60&gt;0),MAX(0,T60+U60-MIN(Schulden!G12,T60+U60)),0)+IF(AND(Schulden!J13&lt;Schulden!J12,X60&gt;0),MAX(0,X60+Y60-MIN(Schulden!G13,X60+Y60)),0)+IF(AND(Schulden!J14&lt;Schulden!J12,AB60&gt;0),MAX(0,AB60+AC60-MIN(Schulden!G14,AB60+AC60)),0)+IF(AND(Schulden!J15&lt;Schulden!J12,AF60&gt;0),MAX(0,AF60+AG60-MIN(Schulden!G15,AF60+AG60)),0)+IF(AND(Schulden!J16&lt;Schulden!J12,AJ60&gt;0),MAX(0,AJ60+AK60-MIN(Schulden!G16,AJ60+AK60)),0)+IF(AND(Schulden!J17&lt;Schulden!J12,AN60&gt;0),MAX(0,AN60+AO60-MIN(Schulden!G17,AN60+AO60)),0)+IF(AND(Schulden!J18&lt;Schulden!J12,AR60&gt;0),MAX(0,AR60+AS60-MIN(Schulden!G18,AR60+AS60)),0)+IF(AND(Schulden!J19&lt;Schulden!J12,AV60&gt;0),MAX(0,AV60+AW60-MIN(Schulden!G19,AV60+AW60)),0)+IF(AND(Schulden!J20&lt;Schulden!J12,AZ60&gt;0),MAX(0,AZ60+BA60-MIN(Schulden!G20,AZ60+BA60)),0)+IF(AND(Schulden!J21&lt;Schulden!J12,BD60&gt;0),MAX(0,BD60+BE60-MIN(Schulden!G21,BD60+BE60)),0)+IF(AND(Schulden!J22&lt;Schulden!J12,BH60&gt;0),MAX(0,BH60+BI60-MIN(Schulden!G22,BH60+BI60)),0))),MAX(0,T60+U60-MIN(Schulden!G12,T60+U60)))+SUMIFS(Sonderzahlungen!$D$8:$D$67,Sonderzahlungen!$G$8:$G$67,$B60,Sonderzahlungen!$E$8:$E$67,"Gezielte Schuld",Sonderzahlungen!$F$8:$F$67,Schulden!B12)))</f>
        <v/>
      </c>
      <c r="W60" s="24">
        <f>MAX(0,T60+U60-V60)</f>
        <v/>
      </c>
      <c r="X60" s="24">
        <f>AA59</f>
        <v/>
      </c>
      <c r="Y60" s="24">
        <f>IF(X60&lt;=0,0,X60*Schulden!F13/12)</f>
        <v/>
      </c>
      <c r="Z60" s="24">
        <f>IF(X60&lt;=0,0,MIN(X60+Y60,MIN(Schulden!G13,X60+Y60)+MIN(MAX(0,Strategie!$C$9+SUMIFS(Sonderzahlungen!$D$8:$D$67,Sonderzahlungen!$G$8:$G$67,$B60,Sonderzahlungen!$E$8:$E$67,"Nach Strategie")-(IF(AND(Schulden!J8&lt;Schulden!J13,D60&gt;0),MAX(0,D60+E60-MIN(Schulden!G8,D60+E60)),0)+IF(AND(Schulden!J9&lt;Schulden!J13,H60&gt;0),MAX(0,H60+I60-MIN(Schulden!G9,H60+I60)),0)+IF(AND(Schulden!J10&lt;Schulden!J13,L60&gt;0),MAX(0,L60+M60-MIN(Schulden!G10,L60+M60)),0)+IF(AND(Schulden!J11&lt;Schulden!J13,P60&gt;0),MAX(0,P60+Q60-MIN(Schulden!G11,P60+Q60)),0)+IF(AND(Schulden!J12&lt;Schulden!J13,T60&gt;0),MAX(0,T60+U60-MIN(Schulden!G12,T60+U60)),0)+IF(AND(Schulden!J13&lt;Schulden!J13,X60&gt;0),MAX(0,X60+Y60-MIN(Schulden!G13,X60+Y60)),0)+IF(AND(Schulden!J14&lt;Schulden!J13,AB60&gt;0),MAX(0,AB60+AC60-MIN(Schulden!G14,AB60+AC60)),0)+IF(AND(Schulden!J15&lt;Schulden!J13,AF60&gt;0),MAX(0,AF60+AG60-MIN(Schulden!G15,AF60+AG60)),0)+IF(AND(Schulden!J16&lt;Schulden!J13,AJ60&gt;0),MAX(0,AJ60+AK60-MIN(Schulden!G16,AJ60+AK60)),0)+IF(AND(Schulden!J17&lt;Schulden!J13,AN60&gt;0),MAX(0,AN60+AO60-MIN(Schulden!G17,AN60+AO60)),0)+IF(AND(Schulden!J18&lt;Schulden!J13,AR60&gt;0),MAX(0,AR60+AS60-MIN(Schulden!G18,AR60+AS60)),0)+IF(AND(Schulden!J19&lt;Schulden!J13,AV60&gt;0),MAX(0,AV60+AW60-MIN(Schulden!G19,AV60+AW60)),0)+IF(AND(Schulden!J20&lt;Schulden!J13,AZ60&gt;0),MAX(0,AZ60+BA60-MIN(Schulden!G20,AZ60+BA60)),0)+IF(AND(Schulden!J21&lt;Schulden!J13,BD60&gt;0),MAX(0,BD60+BE60-MIN(Schulden!G21,BD60+BE60)),0)+IF(AND(Schulden!J22&lt;Schulden!J13,BH60&gt;0),MAX(0,BH60+BI60-MIN(Schulden!G22,BH60+BI60)),0))),MAX(0,X60+Y60-MIN(Schulden!G13,X60+Y60)))+SUMIFS(Sonderzahlungen!$D$8:$D$67,Sonderzahlungen!$G$8:$G$67,$B60,Sonderzahlungen!$E$8:$E$67,"Gezielte Schuld",Sonderzahlungen!$F$8:$F$67,Schulden!B13)))</f>
        <v/>
      </c>
      <c r="AA60" s="24">
        <f>MAX(0,X60+Y60-Z60)</f>
        <v/>
      </c>
      <c r="AB60" s="24">
        <f>AE59</f>
        <v/>
      </c>
      <c r="AC60" s="24">
        <f>IF(AB60&lt;=0,0,AB60*Schulden!F14/12)</f>
        <v/>
      </c>
      <c r="AD60" s="24">
        <f>IF(AB60&lt;=0,0,MIN(AB60+AC60,MIN(Schulden!G14,AB60+AC60)+MIN(MAX(0,Strategie!$C$9+SUMIFS(Sonderzahlungen!$D$8:$D$67,Sonderzahlungen!$G$8:$G$67,$B60,Sonderzahlungen!$E$8:$E$67,"Nach Strategie")-(IF(AND(Schulden!J8&lt;Schulden!J14,D60&gt;0),MAX(0,D60+E60-MIN(Schulden!G8,D60+E60)),0)+IF(AND(Schulden!J9&lt;Schulden!J14,H60&gt;0),MAX(0,H60+I60-MIN(Schulden!G9,H60+I60)),0)+IF(AND(Schulden!J10&lt;Schulden!J14,L60&gt;0),MAX(0,L60+M60-MIN(Schulden!G10,L60+M60)),0)+IF(AND(Schulden!J11&lt;Schulden!J14,P60&gt;0),MAX(0,P60+Q60-MIN(Schulden!G11,P60+Q60)),0)+IF(AND(Schulden!J12&lt;Schulden!J14,T60&gt;0),MAX(0,T60+U60-MIN(Schulden!G12,T60+U60)),0)+IF(AND(Schulden!J13&lt;Schulden!J14,X60&gt;0),MAX(0,X60+Y60-MIN(Schulden!G13,X60+Y60)),0)+IF(AND(Schulden!J14&lt;Schulden!J14,AB60&gt;0),MAX(0,AB60+AC60-MIN(Schulden!G14,AB60+AC60)),0)+IF(AND(Schulden!J15&lt;Schulden!J14,AF60&gt;0),MAX(0,AF60+AG60-MIN(Schulden!G15,AF60+AG60)),0)+IF(AND(Schulden!J16&lt;Schulden!J14,AJ60&gt;0),MAX(0,AJ60+AK60-MIN(Schulden!G16,AJ60+AK60)),0)+IF(AND(Schulden!J17&lt;Schulden!J14,AN60&gt;0),MAX(0,AN60+AO60-MIN(Schulden!G17,AN60+AO60)),0)+IF(AND(Schulden!J18&lt;Schulden!J14,AR60&gt;0),MAX(0,AR60+AS60-MIN(Schulden!G18,AR60+AS60)),0)+IF(AND(Schulden!J19&lt;Schulden!J14,AV60&gt;0),MAX(0,AV60+AW60-MIN(Schulden!G19,AV60+AW60)),0)+IF(AND(Schulden!J20&lt;Schulden!J14,AZ60&gt;0),MAX(0,AZ60+BA60-MIN(Schulden!G20,AZ60+BA60)),0)+IF(AND(Schulden!J21&lt;Schulden!J14,BD60&gt;0),MAX(0,BD60+BE60-MIN(Schulden!G21,BD60+BE60)),0)+IF(AND(Schulden!J22&lt;Schulden!J14,BH60&gt;0),MAX(0,BH60+BI60-MIN(Schulden!G22,BH60+BI60)),0))),MAX(0,AB60+AC60-MIN(Schulden!G14,AB60+AC60)))+SUMIFS(Sonderzahlungen!$D$8:$D$67,Sonderzahlungen!$G$8:$G$67,$B60,Sonderzahlungen!$E$8:$E$67,"Gezielte Schuld",Sonderzahlungen!$F$8:$F$67,Schulden!B14)))</f>
        <v/>
      </c>
      <c r="AE60" s="24">
        <f>MAX(0,AB60+AC60-AD60)</f>
        <v/>
      </c>
      <c r="AF60" s="24">
        <f>AI59</f>
        <v/>
      </c>
      <c r="AG60" s="24">
        <f>IF(AF60&lt;=0,0,AF60*Schulden!F15/12)</f>
        <v/>
      </c>
      <c r="AH60" s="24">
        <f>IF(AF60&lt;=0,0,MIN(AF60+AG60,MIN(Schulden!G15,AF60+AG60)+MIN(MAX(0,Strategie!$C$9+SUMIFS(Sonderzahlungen!$D$8:$D$67,Sonderzahlungen!$G$8:$G$67,$B60,Sonderzahlungen!$E$8:$E$67,"Nach Strategie")-(IF(AND(Schulden!J8&lt;Schulden!J15,D60&gt;0),MAX(0,D60+E60-MIN(Schulden!G8,D60+E60)),0)+IF(AND(Schulden!J9&lt;Schulden!J15,H60&gt;0),MAX(0,H60+I60-MIN(Schulden!G9,H60+I60)),0)+IF(AND(Schulden!J10&lt;Schulden!J15,L60&gt;0),MAX(0,L60+M60-MIN(Schulden!G10,L60+M60)),0)+IF(AND(Schulden!J11&lt;Schulden!J15,P60&gt;0),MAX(0,P60+Q60-MIN(Schulden!G11,P60+Q60)),0)+IF(AND(Schulden!J12&lt;Schulden!J15,T60&gt;0),MAX(0,T60+U60-MIN(Schulden!G12,T60+U60)),0)+IF(AND(Schulden!J13&lt;Schulden!J15,X60&gt;0),MAX(0,X60+Y60-MIN(Schulden!G13,X60+Y60)),0)+IF(AND(Schulden!J14&lt;Schulden!J15,AB60&gt;0),MAX(0,AB60+AC60-MIN(Schulden!G14,AB60+AC60)),0)+IF(AND(Schulden!J15&lt;Schulden!J15,AF60&gt;0),MAX(0,AF60+AG60-MIN(Schulden!G15,AF60+AG60)),0)+IF(AND(Schulden!J16&lt;Schulden!J15,AJ60&gt;0),MAX(0,AJ60+AK60-MIN(Schulden!G16,AJ60+AK60)),0)+IF(AND(Schulden!J17&lt;Schulden!J15,AN60&gt;0),MAX(0,AN60+AO60-MIN(Schulden!G17,AN60+AO60)),0)+IF(AND(Schulden!J18&lt;Schulden!J15,AR60&gt;0),MAX(0,AR60+AS60-MIN(Schulden!G18,AR60+AS60)),0)+IF(AND(Schulden!J19&lt;Schulden!J15,AV60&gt;0),MAX(0,AV60+AW60-MIN(Schulden!G19,AV60+AW60)),0)+IF(AND(Schulden!J20&lt;Schulden!J15,AZ60&gt;0),MAX(0,AZ60+BA60-MIN(Schulden!G20,AZ60+BA60)),0)+IF(AND(Schulden!J21&lt;Schulden!J15,BD60&gt;0),MAX(0,BD60+BE60-MIN(Schulden!G21,BD60+BE60)),0)+IF(AND(Schulden!J22&lt;Schulden!J15,BH60&gt;0),MAX(0,BH60+BI60-MIN(Schulden!G22,BH60+BI60)),0))),MAX(0,AF60+AG60-MIN(Schulden!G15,AF60+AG60)))+SUMIFS(Sonderzahlungen!$D$8:$D$67,Sonderzahlungen!$G$8:$G$67,$B60,Sonderzahlungen!$E$8:$E$67,"Gezielte Schuld",Sonderzahlungen!$F$8:$F$67,Schulden!B15)))</f>
        <v/>
      </c>
      <c r="AI60" s="24">
        <f>MAX(0,AF60+AG60-AH60)</f>
        <v/>
      </c>
      <c r="AJ60" s="24">
        <f>AM59</f>
        <v/>
      </c>
      <c r="AK60" s="24">
        <f>IF(AJ60&lt;=0,0,AJ60*Schulden!F16/12)</f>
        <v/>
      </c>
      <c r="AL60" s="24">
        <f>IF(AJ60&lt;=0,0,MIN(AJ60+AK60,MIN(Schulden!G16,AJ60+AK60)+MIN(MAX(0,Strategie!$C$9+SUMIFS(Sonderzahlungen!$D$8:$D$67,Sonderzahlungen!$G$8:$G$67,$B60,Sonderzahlungen!$E$8:$E$67,"Nach Strategie")-(IF(AND(Schulden!J8&lt;Schulden!J16,D60&gt;0),MAX(0,D60+E60-MIN(Schulden!G8,D60+E60)),0)+IF(AND(Schulden!J9&lt;Schulden!J16,H60&gt;0),MAX(0,H60+I60-MIN(Schulden!G9,H60+I60)),0)+IF(AND(Schulden!J10&lt;Schulden!J16,L60&gt;0),MAX(0,L60+M60-MIN(Schulden!G10,L60+M60)),0)+IF(AND(Schulden!J11&lt;Schulden!J16,P60&gt;0),MAX(0,P60+Q60-MIN(Schulden!G11,P60+Q60)),0)+IF(AND(Schulden!J12&lt;Schulden!J16,T60&gt;0),MAX(0,T60+U60-MIN(Schulden!G12,T60+U60)),0)+IF(AND(Schulden!J13&lt;Schulden!J16,X60&gt;0),MAX(0,X60+Y60-MIN(Schulden!G13,X60+Y60)),0)+IF(AND(Schulden!J14&lt;Schulden!J16,AB60&gt;0),MAX(0,AB60+AC60-MIN(Schulden!G14,AB60+AC60)),0)+IF(AND(Schulden!J15&lt;Schulden!J16,AF60&gt;0),MAX(0,AF60+AG60-MIN(Schulden!G15,AF60+AG60)),0)+IF(AND(Schulden!J16&lt;Schulden!J16,AJ60&gt;0),MAX(0,AJ60+AK60-MIN(Schulden!G16,AJ60+AK60)),0)+IF(AND(Schulden!J17&lt;Schulden!J16,AN60&gt;0),MAX(0,AN60+AO60-MIN(Schulden!G17,AN60+AO60)),0)+IF(AND(Schulden!J18&lt;Schulden!J16,AR60&gt;0),MAX(0,AR60+AS60-MIN(Schulden!G18,AR60+AS60)),0)+IF(AND(Schulden!J19&lt;Schulden!J16,AV60&gt;0),MAX(0,AV60+AW60-MIN(Schulden!G19,AV60+AW60)),0)+IF(AND(Schulden!J20&lt;Schulden!J16,AZ60&gt;0),MAX(0,AZ60+BA60-MIN(Schulden!G20,AZ60+BA60)),0)+IF(AND(Schulden!J21&lt;Schulden!J16,BD60&gt;0),MAX(0,BD60+BE60-MIN(Schulden!G21,BD60+BE60)),0)+IF(AND(Schulden!J22&lt;Schulden!J16,BH60&gt;0),MAX(0,BH60+BI60-MIN(Schulden!G22,BH60+BI60)),0))),MAX(0,AJ60+AK60-MIN(Schulden!G16,AJ60+AK60)))+SUMIFS(Sonderzahlungen!$D$8:$D$67,Sonderzahlungen!$G$8:$G$67,$B60,Sonderzahlungen!$E$8:$E$67,"Gezielte Schuld",Sonderzahlungen!$F$8:$F$67,Schulden!B16)))</f>
        <v/>
      </c>
      <c r="AM60" s="24">
        <f>MAX(0,AJ60+AK60-AL60)</f>
        <v/>
      </c>
      <c r="AN60" s="24">
        <f>AQ59</f>
        <v/>
      </c>
      <c r="AO60" s="24">
        <f>IF(AN60&lt;=0,0,AN60*Schulden!F17/12)</f>
        <v/>
      </c>
      <c r="AP60" s="24">
        <f>IF(AN60&lt;=0,0,MIN(AN60+AO60,MIN(Schulden!G17,AN60+AO60)+MIN(MAX(0,Strategie!$C$9+SUMIFS(Sonderzahlungen!$D$8:$D$67,Sonderzahlungen!$G$8:$G$67,$B60,Sonderzahlungen!$E$8:$E$67,"Nach Strategie")-(IF(AND(Schulden!J8&lt;Schulden!J17,D60&gt;0),MAX(0,D60+E60-MIN(Schulden!G8,D60+E60)),0)+IF(AND(Schulden!J9&lt;Schulden!J17,H60&gt;0),MAX(0,H60+I60-MIN(Schulden!G9,H60+I60)),0)+IF(AND(Schulden!J10&lt;Schulden!J17,L60&gt;0),MAX(0,L60+M60-MIN(Schulden!G10,L60+M60)),0)+IF(AND(Schulden!J11&lt;Schulden!J17,P60&gt;0),MAX(0,P60+Q60-MIN(Schulden!G11,P60+Q60)),0)+IF(AND(Schulden!J12&lt;Schulden!J17,T60&gt;0),MAX(0,T60+U60-MIN(Schulden!G12,T60+U60)),0)+IF(AND(Schulden!J13&lt;Schulden!J17,X60&gt;0),MAX(0,X60+Y60-MIN(Schulden!G13,X60+Y60)),0)+IF(AND(Schulden!J14&lt;Schulden!J17,AB60&gt;0),MAX(0,AB60+AC60-MIN(Schulden!G14,AB60+AC60)),0)+IF(AND(Schulden!J15&lt;Schulden!J17,AF60&gt;0),MAX(0,AF60+AG60-MIN(Schulden!G15,AF60+AG60)),0)+IF(AND(Schulden!J16&lt;Schulden!J17,AJ60&gt;0),MAX(0,AJ60+AK60-MIN(Schulden!G16,AJ60+AK60)),0)+IF(AND(Schulden!J17&lt;Schulden!J17,AN60&gt;0),MAX(0,AN60+AO60-MIN(Schulden!G17,AN60+AO60)),0)+IF(AND(Schulden!J18&lt;Schulden!J17,AR60&gt;0),MAX(0,AR60+AS60-MIN(Schulden!G18,AR60+AS60)),0)+IF(AND(Schulden!J19&lt;Schulden!J17,AV60&gt;0),MAX(0,AV60+AW60-MIN(Schulden!G19,AV60+AW60)),0)+IF(AND(Schulden!J20&lt;Schulden!J17,AZ60&gt;0),MAX(0,AZ60+BA60-MIN(Schulden!G20,AZ60+BA60)),0)+IF(AND(Schulden!J21&lt;Schulden!J17,BD60&gt;0),MAX(0,BD60+BE60-MIN(Schulden!G21,BD60+BE60)),0)+IF(AND(Schulden!J22&lt;Schulden!J17,BH60&gt;0),MAX(0,BH60+BI60-MIN(Schulden!G22,BH60+BI60)),0))),MAX(0,AN60+AO60-MIN(Schulden!G17,AN60+AO60)))+SUMIFS(Sonderzahlungen!$D$8:$D$67,Sonderzahlungen!$G$8:$G$67,$B60,Sonderzahlungen!$E$8:$E$67,"Gezielte Schuld",Sonderzahlungen!$F$8:$F$67,Schulden!B17)))</f>
        <v/>
      </c>
      <c r="AQ60" s="24">
        <f>MAX(0,AN60+AO60-AP60)</f>
        <v/>
      </c>
      <c r="AR60" s="24">
        <f>AU59</f>
        <v/>
      </c>
      <c r="AS60" s="24">
        <f>IF(AR60&lt;=0,0,AR60*Schulden!F18/12)</f>
        <v/>
      </c>
      <c r="AT60" s="24">
        <f>IF(AR60&lt;=0,0,MIN(AR60+AS60,MIN(Schulden!G18,AR60+AS60)+MIN(MAX(0,Strategie!$C$9+SUMIFS(Sonderzahlungen!$D$8:$D$67,Sonderzahlungen!$G$8:$G$67,$B60,Sonderzahlungen!$E$8:$E$67,"Nach Strategie")-(IF(AND(Schulden!J8&lt;Schulden!J18,D60&gt;0),MAX(0,D60+E60-MIN(Schulden!G8,D60+E60)),0)+IF(AND(Schulden!J9&lt;Schulden!J18,H60&gt;0),MAX(0,H60+I60-MIN(Schulden!G9,H60+I60)),0)+IF(AND(Schulden!J10&lt;Schulden!J18,L60&gt;0),MAX(0,L60+M60-MIN(Schulden!G10,L60+M60)),0)+IF(AND(Schulden!J11&lt;Schulden!J18,P60&gt;0),MAX(0,P60+Q60-MIN(Schulden!G11,P60+Q60)),0)+IF(AND(Schulden!J12&lt;Schulden!J18,T60&gt;0),MAX(0,T60+U60-MIN(Schulden!G12,T60+U60)),0)+IF(AND(Schulden!J13&lt;Schulden!J18,X60&gt;0),MAX(0,X60+Y60-MIN(Schulden!G13,X60+Y60)),0)+IF(AND(Schulden!J14&lt;Schulden!J18,AB60&gt;0),MAX(0,AB60+AC60-MIN(Schulden!G14,AB60+AC60)),0)+IF(AND(Schulden!J15&lt;Schulden!J18,AF60&gt;0),MAX(0,AF60+AG60-MIN(Schulden!G15,AF60+AG60)),0)+IF(AND(Schulden!J16&lt;Schulden!J18,AJ60&gt;0),MAX(0,AJ60+AK60-MIN(Schulden!G16,AJ60+AK60)),0)+IF(AND(Schulden!J17&lt;Schulden!J18,AN60&gt;0),MAX(0,AN60+AO60-MIN(Schulden!G17,AN60+AO60)),0)+IF(AND(Schulden!J18&lt;Schulden!J18,AR60&gt;0),MAX(0,AR60+AS60-MIN(Schulden!G18,AR60+AS60)),0)+IF(AND(Schulden!J19&lt;Schulden!J18,AV60&gt;0),MAX(0,AV60+AW60-MIN(Schulden!G19,AV60+AW60)),0)+IF(AND(Schulden!J20&lt;Schulden!J18,AZ60&gt;0),MAX(0,AZ60+BA60-MIN(Schulden!G20,AZ60+BA60)),0)+IF(AND(Schulden!J21&lt;Schulden!J18,BD60&gt;0),MAX(0,BD60+BE60-MIN(Schulden!G21,BD60+BE60)),0)+IF(AND(Schulden!J22&lt;Schulden!J18,BH60&gt;0),MAX(0,BH60+BI60-MIN(Schulden!G22,BH60+BI60)),0))),MAX(0,AR60+AS60-MIN(Schulden!G18,AR60+AS60)))+SUMIFS(Sonderzahlungen!$D$8:$D$67,Sonderzahlungen!$G$8:$G$67,$B60,Sonderzahlungen!$E$8:$E$67,"Gezielte Schuld",Sonderzahlungen!$F$8:$F$67,Schulden!B18)))</f>
        <v/>
      </c>
      <c r="AU60" s="24">
        <f>MAX(0,AR60+AS60-AT60)</f>
        <v/>
      </c>
      <c r="AV60" s="24">
        <f>AY59</f>
        <v/>
      </c>
      <c r="AW60" s="24">
        <f>IF(AV60&lt;=0,0,AV60*Schulden!F19/12)</f>
        <v/>
      </c>
      <c r="AX60" s="24">
        <f>IF(AV60&lt;=0,0,MIN(AV60+AW60,MIN(Schulden!G19,AV60+AW60)+MIN(MAX(0,Strategie!$C$9+SUMIFS(Sonderzahlungen!$D$8:$D$67,Sonderzahlungen!$G$8:$G$67,$B60,Sonderzahlungen!$E$8:$E$67,"Nach Strategie")-(IF(AND(Schulden!J8&lt;Schulden!J19,D60&gt;0),MAX(0,D60+E60-MIN(Schulden!G8,D60+E60)),0)+IF(AND(Schulden!J9&lt;Schulden!J19,H60&gt;0),MAX(0,H60+I60-MIN(Schulden!G9,H60+I60)),0)+IF(AND(Schulden!J10&lt;Schulden!J19,L60&gt;0),MAX(0,L60+M60-MIN(Schulden!G10,L60+M60)),0)+IF(AND(Schulden!J11&lt;Schulden!J19,P60&gt;0),MAX(0,P60+Q60-MIN(Schulden!G11,P60+Q60)),0)+IF(AND(Schulden!J12&lt;Schulden!J19,T60&gt;0),MAX(0,T60+U60-MIN(Schulden!G12,T60+U60)),0)+IF(AND(Schulden!J13&lt;Schulden!J19,X60&gt;0),MAX(0,X60+Y60-MIN(Schulden!G13,X60+Y60)),0)+IF(AND(Schulden!J14&lt;Schulden!J19,AB60&gt;0),MAX(0,AB60+AC60-MIN(Schulden!G14,AB60+AC60)),0)+IF(AND(Schulden!J15&lt;Schulden!J19,AF60&gt;0),MAX(0,AF60+AG60-MIN(Schulden!G15,AF60+AG60)),0)+IF(AND(Schulden!J16&lt;Schulden!J19,AJ60&gt;0),MAX(0,AJ60+AK60-MIN(Schulden!G16,AJ60+AK60)),0)+IF(AND(Schulden!J17&lt;Schulden!J19,AN60&gt;0),MAX(0,AN60+AO60-MIN(Schulden!G17,AN60+AO60)),0)+IF(AND(Schulden!J18&lt;Schulden!J19,AR60&gt;0),MAX(0,AR60+AS60-MIN(Schulden!G18,AR60+AS60)),0)+IF(AND(Schulden!J19&lt;Schulden!J19,AV60&gt;0),MAX(0,AV60+AW60-MIN(Schulden!G19,AV60+AW60)),0)+IF(AND(Schulden!J20&lt;Schulden!J19,AZ60&gt;0),MAX(0,AZ60+BA60-MIN(Schulden!G20,AZ60+BA60)),0)+IF(AND(Schulden!J21&lt;Schulden!J19,BD60&gt;0),MAX(0,BD60+BE60-MIN(Schulden!G21,BD60+BE60)),0)+IF(AND(Schulden!J22&lt;Schulden!J19,BH60&gt;0),MAX(0,BH60+BI60-MIN(Schulden!G22,BH60+BI60)),0))),MAX(0,AV60+AW60-MIN(Schulden!G19,AV60+AW60)))+SUMIFS(Sonderzahlungen!$D$8:$D$67,Sonderzahlungen!$G$8:$G$67,$B60,Sonderzahlungen!$E$8:$E$67,"Gezielte Schuld",Sonderzahlungen!$F$8:$F$67,Schulden!B19)))</f>
        <v/>
      </c>
      <c r="AY60" s="24">
        <f>MAX(0,AV60+AW60-AX60)</f>
        <v/>
      </c>
      <c r="AZ60" s="24">
        <f>BC59</f>
        <v/>
      </c>
      <c r="BA60" s="24">
        <f>IF(AZ60&lt;=0,0,AZ60*Schulden!F20/12)</f>
        <v/>
      </c>
      <c r="BB60" s="24">
        <f>IF(AZ60&lt;=0,0,MIN(AZ60+BA60,MIN(Schulden!G20,AZ60+BA60)+MIN(MAX(0,Strategie!$C$9+SUMIFS(Sonderzahlungen!$D$8:$D$67,Sonderzahlungen!$G$8:$G$67,$B60,Sonderzahlungen!$E$8:$E$67,"Nach Strategie")-(IF(AND(Schulden!J8&lt;Schulden!J20,D60&gt;0),MAX(0,D60+E60-MIN(Schulden!G8,D60+E60)),0)+IF(AND(Schulden!J9&lt;Schulden!J20,H60&gt;0),MAX(0,H60+I60-MIN(Schulden!G9,H60+I60)),0)+IF(AND(Schulden!J10&lt;Schulden!J20,L60&gt;0),MAX(0,L60+M60-MIN(Schulden!G10,L60+M60)),0)+IF(AND(Schulden!J11&lt;Schulden!J20,P60&gt;0),MAX(0,P60+Q60-MIN(Schulden!G11,P60+Q60)),0)+IF(AND(Schulden!J12&lt;Schulden!J20,T60&gt;0),MAX(0,T60+U60-MIN(Schulden!G12,T60+U60)),0)+IF(AND(Schulden!J13&lt;Schulden!J20,X60&gt;0),MAX(0,X60+Y60-MIN(Schulden!G13,X60+Y60)),0)+IF(AND(Schulden!J14&lt;Schulden!J20,AB60&gt;0),MAX(0,AB60+AC60-MIN(Schulden!G14,AB60+AC60)),0)+IF(AND(Schulden!J15&lt;Schulden!J20,AF60&gt;0),MAX(0,AF60+AG60-MIN(Schulden!G15,AF60+AG60)),0)+IF(AND(Schulden!J16&lt;Schulden!J20,AJ60&gt;0),MAX(0,AJ60+AK60-MIN(Schulden!G16,AJ60+AK60)),0)+IF(AND(Schulden!J17&lt;Schulden!J20,AN60&gt;0),MAX(0,AN60+AO60-MIN(Schulden!G17,AN60+AO60)),0)+IF(AND(Schulden!J18&lt;Schulden!J20,AR60&gt;0),MAX(0,AR60+AS60-MIN(Schulden!G18,AR60+AS60)),0)+IF(AND(Schulden!J19&lt;Schulden!J20,AV60&gt;0),MAX(0,AV60+AW60-MIN(Schulden!G19,AV60+AW60)),0)+IF(AND(Schulden!J20&lt;Schulden!J20,AZ60&gt;0),MAX(0,AZ60+BA60-MIN(Schulden!G20,AZ60+BA60)),0)+IF(AND(Schulden!J21&lt;Schulden!J20,BD60&gt;0),MAX(0,BD60+BE60-MIN(Schulden!G21,BD60+BE60)),0)+IF(AND(Schulden!J22&lt;Schulden!J20,BH60&gt;0),MAX(0,BH60+BI60-MIN(Schulden!G22,BH60+BI60)),0))),MAX(0,AZ60+BA60-MIN(Schulden!G20,AZ60+BA60)))+SUMIFS(Sonderzahlungen!$D$8:$D$67,Sonderzahlungen!$G$8:$G$67,$B60,Sonderzahlungen!$E$8:$E$67,"Gezielte Schuld",Sonderzahlungen!$F$8:$F$67,Schulden!B20)))</f>
        <v/>
      </c>
      <c r="BC60" s="24">
        <f>MAX(0,AZ60+BA60-BB60)</f>
        <v/>
      </c>
      <c r="BD60" s="24">
        <f>BG59</f>
        <v/>
      </c>
      <c r="BE60" s="24">
        <f>IF(BD60&lt;=0,0,BD60*Schulden!F21/12)</f>
        <v/>
      </c>
      <c r="BF60" s="24">
        <f>IF(BD60&lt;=0,0,MIN(BD60+BE60,MIN(Schulden!G21,BD60+BE60)+MIN(MAX(0,Strategie!$C$9+SUMIFS(Sonderzahlungen!$D$8:$D$67,Sonderzahlungen!$G$8:$G$67,$B60,Sonderzahlungen!$E$8:$E$67,"Nach Strategie")-(IF(AND(Schulden!J8&lt;Schulden!J21,D60&gt;0),MAX(0,D60+E60-MIN(Schulden!G8,D60+E60)),0)+IF(AND(Schulden!J9&lt;Schulden!J21,H60&gt;0),MAX(0,H60+I60-MIN(Schulden!G9,H60+I60)),0)+IF(AND(Schulden!J10&lt;Schulden!J21,L60&gt;0),MAX(0,L60+M60-MIN(Schulden!G10,L60+M60)),0)+IF(AND(Schulden!J11&lt;Schulden!J21,P60&gt;0),MAX(0,P60+Q60-MIN(Schulden!G11,P60+Q60)),0)+IF(AND(Schulden!J12&lt;Schulden!J21,T60&gt;0),MAX(0,T60+U60-MIN(Schulden!G12,T60+U60)),0)+IF(AND(Schulden!J13&lt;Schulden!J21,X60&gt;0),MAX(0,X60+Y60-MIN(Schulden!G13,X60+Y60)),0)+IF(AND(Schulden!J14&lt;Schulden!J21,AB60&gt;0),MAX(0,AB60+AC60-MIN(Schulden!G14,AB60+AC60)),0)+IF(AND(Schulden!J15&lt;Schulden!J21,AF60&gt;0),MAX(0,AF60+AG60-MIN(Schulden!G15,AF60+AG60)),0)+IF(AND(Schulden!J16&lt;Schulden!J21,AJ60&gt;0),MAX(0,AJ60+AK60-MIN(Schulden!G16,AJ60+AK60)),0)+IF(AND(Schulden!J17&lt;Schulden!J21,AN60&gt;0),MAX(0,AN60+AO60-MIN(Schulden!G17,AN60+AO60)),0)+IF(AND(Schulden!J18&lt;Schulden!J21,AR60&gt;0),MAX(0,AR60+AS60-MIN(Schulden!G18,AR60+AS60)),0)+IF(AND(Schulden!J19&lt;Schulden!J21,AV60&gt;0),MAX(0,AV60+AW60-MIN(Schulden!G19,AV60+AW60)),0)+IF(AND(Schulden!J20&lt;Schulden!J21,AZ60&gt;0),MAX(0,AZ60+BA60-MIN(Schulden!G20,AZ60+BA60)),0)+IF(AND(Schulden!J21&lt;Schulden!J21,BD60&gt;0),MAX(0,BD60+BE60-MIN(Schulden!G21,BD60+BE60)),0)+IF(AND(Schulden!J22&lt;Schulden!J21,BH60&gt;0),MAX(0,BH60+BI60-MIN(Schulden!G22,BH60+BI60)),0))),MAX(0,BD60+BE60-MIN(Schulden!G21,BD60+BE60)))+SUMIFS(Sonderzahlungen!$D$8:$D$67,Sonderzahlungen!$G$8:$G$67,$B60,Sonderzahlungen!$E$8:$E$67,"Gezielte Schuld",Sonderzahlungen!$F$8:$F$67,Schulden!B21)))</f>
        <v/>
      </c>
      <c r="BG60" s="24">
        <f>MAX(0,BD60+BE60-BF60)</f>
        <v/>
      </c>
      <c r="BH60" s="24">
        <f>BK59</f>
        <v/>
      </c>
      <c r="BI60" s="24">
        <f>IF(BH60&lt;=0,0,BH60*Schulden!F22/12)</f>
        <v/>
      </c>
      <c r="BJ60" s="24">
        <f>IF(BH60&lt;=0,0,MIN(BH60+BI60,MIN(Schulden!G22,BH60+BI60)+MIN(MAX(0,Strategie!$C$9+SUMIFS(Sonderzahlungen!$D$8:$D$67,Sonderzahlungen!$G$8:$G$67,$B60,Sonderzahlungen!$E$8:$E$67,"Nach Strategie")-(IF(AND(Schulden!J8&lt;Schulden!J22,D60&gt;0),MAX(0,D60+E60-MIN(Schulden!G8,D60+E60)),0)+IF(AND(Schulden!J9&lt;Schulden!J22,H60&gt;0),MAX(0,H60+I60-MIN(Schulden!G9,H60+I60)),0)+IF(AND(Schulden!J10&lt;Schulden!J22,L60&gt;0),MAX(0,L60+M60-MIN(Schulden!G10,L60+M60)),0)+IF(AND(Schulden!J11&lt;Schulden!J22,P60&gt;0),MAX(0,P60+Q60-MIN(Schulden!G11,P60+Q60)),0)+IF(AND(Schulden!J12&lt;Schulden!J22,T60&gt;0),MAX(0,T60+U60-MIN(Schulden!G12,T60+U60)),0)+IF(AND(Schulden!J13&lt;Schulden!J22,X60&gt;0),MAX(0,X60+Y60-MIN(Schulden!G13,X60+Y60)),0)+IF(AND(Schulden!J14&lt;Schulden!J22,AB60&gt;0),MAX(0,AB60+AC60-MIN(Schulden!G14,AB60+AC60)),0)+IF(AND(Schulden!J15&lt;Schulden!J22,AF60&gt;0),MAX(0,AF60+AG60-MIN(Schulden!G15,AF60+AG60)),0)+IF(AND(Schulden!J16&lt;Schulden!J22,AJ60&gt;0),MAX(0,AJ60+AK60-MIN(Schulden!G16,AJ60+AK60)),0)+IF(AND(Schulden!J17&lt;Schulden!J22,AN60&gt;0),MAX(0,AN60+AO60-MIN(Schulden!G17,AN60+AO60)),0)+IF(AND(Schulden!J18&lt;Schulden!J22,AR60&gt;0),MAX(0,AR60+AS60-MIN(Schulden!G18,AR60+AS60)),0)+IF(AND(Schulden!J19&lt;Schulden!J22,AV60&gt;0),MAX(0,AV60+AW60-MIN(Schulden!G19,AV60+AW60)),0)+IF(AND(Schulden!J20&lt;Schulden!J22,AZ60&gt;0),MAX(0,AZ60+BA60-MIN(Schulden!G20,AZ60+BA60)),0)+IF(AND(Schulden!J21&lt;Schulden!J22,BD60&gt;0),MAX(0,BD60+BE60-MIN(Schulden!G21,BD60+BE60)),0)+IF(AND(Schulden!J22&lt;Schulden!J22,BH60&gt;0),MAX(0,BH60+BI60-MIN(Schulden!G22,BH60+BI60)),0))),MAX(0,BH60+BI60-MIN(Schulden!G22,BH60+BI60)))+SUMIFS(Sonderzahlungen!$D$8:$D$67,Sonderzahlungen!$G$8:$G$67,$B60,Sonderzahlungen!$E$8:$E$67,"Gezielte Schuld",Sonderzahlungen!$F$8:$F$67,Schulden!B22)))</f>
        <v/>
      </c>
      <c r="BK60" s="24">
        <f>MAX(0,BH60+BI60-BJ60)</f>
        <v/>
      </c>
    </row>
    <row r="61">
      <c r="B61" s="23">
        <f>EDATE(B60,1)</f>
        <v/>
      </c>
      <c r="C61" s="24">
        <f>SUMIFS(Sonderzahlungen!$D$8:$D$67,Sonderzahlungen!$G$8:$G$67,B61)</f>
        <v/>
      </c>
      <c r="D61" s="24">
        <f>G60</f>
        <v/>
      </c>
      <c r="E61" s="24">
        <f>IF(D61&lt;=0,0,D61*Schulden!F8/12)</f>
        <v/>
      </c>
      <c r="F61" s="24">
        <f>IF(D61&lt;=0,0,MIN(D61+E61,MIN(Schulden!G8,D61+E61)+MIN(MAX(0,Strategie!$C$9+SUMIFS(Sonderzahlungen!$D$8:$D$67,Sonderzahlungen!$G$8:$G$67,$B61,Sonderzahlungen!$E$8:$E$67,"Nach Strategie")-(IF(AND(Schulden!J8&lt;Schulden!J8,D61&gt;0),MAX(0,D61+E61-MIN(Schulden!G8,D61+E61)),0)+IF(AND(Schulden!J9&lt;Schulden!J8,H61&gt;0),MAX(0,H61+I61-MIN(Schulden!G9,H61+I61)),0)+IF(AND(Schulden!J10&lt;Schulden!J8,L61&gt;0),MAX(0,L61+M61-MIN(Schulden!G10,L61+M61)),0)+IF(AND(Schulden!J11&lt;Schulden!J8,P61&gt;0),MAX(0,P61+Q61-MIN(Schulden!G11,P61+Q61)),0)+IF(AND(Schulden!J12&lt;Schulden!J8,T61&gt;0),MAX(0,T61+U61-MIN(Schulden!G12,T61+U61)),0)+IF(AND(Schulden!J13&lt;Schulden!J8,X61&gt;0),MAX(0,X61+Y61-MIN(Schulden!G13,X61+Y61)),0)+IF(AND(Schulden!J14&lt;Schulden!J8,AB61&gt;0),MAX(0,AB61+AC61-MIN(Schulden!G14,AB61+AC61)),0)+IF(AND(Schulden!J15&lt;Schulden!J8,AF61&gt;0),MAX(0,AF61+AG61-MIN(Schulden!G15,AF61+AG61)),0)+IF(AND(Schulden!J16&lt;Schulden!J8,AJ61&gt;0),MAX(0,AJ61+AK61-MIN(Schulden!G16,AJ61+AK61)),0)+IF(AND(Schulden!J17&lt;Schulden!J8,AN61&gt;0),MAX(0,AN61+AO61-MIN(Schulden!G17,AN61+AO61)),0)+IF(AND(Schulden!J18&lt;Schulden!J8,AR61&gt;0),MAX(0,AR61+AS61-MIN(Schulden!G18,AR61+AS61)),0)+IF(AND(Schulden!J19&lt;Schulden!J8,AV61&gt;0),MAX(0,AV61+AW61-MIN(Schulden!G19,AV61+AW61)),0)+IF(AND(Schulden!J20&lt;Schulden!J8,AZ61&gt;0),MAX(0,AZ61+BA61-MIN(Schulden!G20,AZ61+BA61)),0)+IF(AND(Schulden!J21&lt;Schulden!J8,BD61&gt;0),MAX(0,BD61+BE61-MIN(Schulden!G21,BD61+BE61)),0)+IF(AND(Schulden!J22&lt;Schulden!J8,BH61&gt;0),MAX(0,BH61+BI61-MIN(Schulden!G22,BH61+BI61)),0))),MAX(0,D61+E61-MIN(Schulden!G8,D61+E61)))+SUMIFS(Sonderzahlungen!$D$8:$D$67,Sonderzahlungen!$G$8:$G$67,$B61,Sonderzahlungen!$E$8:$E$67,"Gezielte Schuld",Sonderzahlungen!$F$8:$F$67,Schulden!B8)))</f>
        <v/>
      </c>
      <c r="G61" s="24">
        <f>MAX(0,D61+E61-F61)</f>
        <v/>
      </c>
      <c r="H61" s="24">
        <f>K60</f>
        <v/>
      </c>
      <c r="I61" s="24">
        <f>IF(H61&lt;=0,0,H61*Schulden!F9/12)</f>
        <v/>
      </c>
      <c r="J61" s="24">
        <f>IF(H61&lt;=0,0,MIN(H61+I61,MIN(Schulden!G9,H61+I61)+MIN(MAX(0,Strategie!$C$9+SUMIFS(Sonderzahlungen!$D$8:$D$67,Sonderzahlungen!$G$8:$G$67,$B61,Sonderzahlungen!$E$8:$E$67,"Nach Strategie")-(IF(AND(Schulden!J8&lt;Schulden!J9,D61&gt;0),MAX(0,D61+E61-MIN(Schulden!G8,D61+E61)),0)+IF(AND(Schulden!J9&lt;Schulden!J9,H61&gt;0),MAX(0,H61+I61-MIN(Schulden!G9,H61+I61)),0)+IF(AND(Schulden!J10&lt;Schulden!J9,L61&gt;0),MAX(0,L61+M61-MIN(Schulden!G10,L61+M61)),0)+IF(AND(Schulden!J11&lt;Schulden!J9,P61&gt;0),MAX(0,P61+Q61-MIN(Schulden!G11,P61+Q61)),0)+IF(AND(Schulden!J12&lt;Schulden!J9,T61&gt;0),MAX(0,T61+U61-MIN(Schulden!G12,T61+U61)),0)+IF(AND(Schulden!J13&lt;Schulden!J9,X61&gt;0),MAX(0,X61+Y61-MIN(Schulden!G13,X61+Y61)),0)+IF(AND(Schulden!J14&lt;Schulden!J9,AB61&gt;0),MAX(0,AB61+AC61-MIN(Schulden!G14,AB61+AC61)),0)+IF(AND(Schulden!J15&lt;Schulden!J9,AF61&gt;0),MAX(0,AF61+AG61-MIN(Schulden!G15,AF61+AG61)),0)+IF(AND(Schulden!J16&lt;Schulden!J9,AJ61&gt;0),MAX(0,AJ61+AK61-MIN(Schulden!G16,AJ61+AK61)),0)+IF(AND(Schulden!J17&lt;Schulden!J9,AN61&gt;0),MAX(0,AN61+AO61-MIN(Schulden!G17,AN61+AO61)),0)+IF(AND(Schulden!J18&lt;Schulden!J9,AR61&gt;0),MAX(0,AR61+AS61-MIN(Schulden!G18,AR61+AS61)),0)+IF(AND(Schulden!J19&lt;Schulden!J9,AV61&gt;0),MAX(0,AV61+AW61-MIN(Schulden!G19,AV61+AW61)),0)+IF(AND(Schulden!J20&lt;Schulden!J9,AZ61&gt;0),MAX(0,AZ61+BA61-MIN(Schulden!G20,AZ61+BA61)),0)+IF(AND(Schulden!J21&lt;Schulden!J9,BD61&gt;0),MAX(0,BD61+BE61-MIN(Schulden!G21,BD61+BE61)),0)+IF(AND(Schulden!J22&lt;Schulden!J9,BH61&gt;0),MAX(0,BH61+BI61-MIN(Schulden!G22,BH61+BI61)),0))),MAX(0,H61+I61-MIN(Schulden!G9,H61+I61)))+SUMIFS(Sonderzahlungen!$D$8:$D$67,Sonderzahlungen!$G$8:$G$67,$B61,Sonderzahlungen!$E$8:$E$67,"Gezielte Schuld",Sonderzahlungen!$F$8:$F$67,Schulden!B9)))</f>
        <v/>
      </c>
      <c r="K61" s="24">
        <f>MAX(0,H61+I61-J61)</f>
        <v/>
      </c>
      <c r="L61" s="24">
        <f>O60</f>
        <v/>
      </c>
      <c r="M61" s="24">
        <f>IF(L61&lt;=0,0,L61*Schulden!F10/12)</f>
        <v/>
      </c>
      <c r="N61" s="24">
        <f>IF(L61&lt;=0,0,MIN(L61+M61,MIN(Schulden!G10,L61+M61)+MIN(MAX(0,Strategie!$C$9+SUMIFS(Sonderzahlungen!$D$8:$D$67,Sonderzahlungen!$G$8:$G$67,$B61,Sonderzahlungen!$E$8:$E$67,"Nach Strategie")-(IF(AND(Schulden!J8&lt;Schulden!J10,D61&gt;0),MAX(0,D61+E61-MIN(Schulden!G8,D61+E61)),0)+IF(AND(Schulden!J9&lt;Schulden!J10,H61&gt;0),MAX(0,H61+I61-MIN(Schulden!G9,H61+I61)),0)+IF(AND(Schulden!J10&lt;Schulden!J10,L61&gt;0),MAX(0,L61+M61-MIN(Schulden!G10,L61+M61)),0)+IF(AND(Schulden!J11&lt;Schulden!J10,P61&gt;0),MAX(0,P61+Q61-MIN(Schulden!G11,P61+Q61)),0)+IF(AND(Schulden!J12&lt;Schulden!J10,T61&gt;0),MAX(0,T61+U61-MIN(Schulden!G12,T61+U61)),0)+IF(AND(Schulden!J13&lt;Schulden!J10,X61&gt;0),MAX(0,X61+Y61-MIN(Schulden!G13,X61+Y61)),0)+IF(AND(Schulden!J14&lt;Schulden!J10,AB61&gt;0),MAX(0,AB61+AC61-MIN(Schulden!G14,AB61+AC61)),0)+IF(AND(Schulden!J15&lt;Schulden!J10,AF61&gt;0),MAX(0,AF61+AG61-MIN(Schulden!G15,AF61+AG61)),0)+IF(AND(Schulden!J16&lt;Schulden!J10,AJ61&gt;0),MAX(0,AJ61+AK61-MIN(Schulden!G16,AJ61+AK61)),0)+IF(AND(Schulden!J17&lt;Schulden!J10,AN61&gt;0),MAX(0,AN61+AO61-MIN(Schulden!G17,AN61+AO61)),0)+IF(AND(Schulden!J18&lt;Schulden!J10,AR61&gt;0),MAX(0,AR61+AS61-MIN(Schulden!G18,AR61+AS61)),0)+IF(AND(Schulden!J19&lt;Schulden!J10,AV61&gt;0),MAX(0,AV61+AW61-MIN(Schulden!G19,AV61+AW61)),0)+IF(AND(Schulden!J20&lt;Schulden!J10,AZ61&gt;0),MAX(0,AZ61+BA61-MIN(Schulden!G20,AZ61+BA61)),0)+IF(AND(Schulden!J21&lt;Schulden!J10,BD61&gt;0),MAX(0,BD61+BE61-MIN(Schulden!G21,BD61+BE61)),0)+IF(AND(Schulden!J22&lt;Schulden!J10,BH61&gt;0),MAX(0,BH61+BI61-MIN(Schulden!G22,BH61+BI61)),0))),MAX(0,L61+M61-MIN(Schulden!G10,L61+M61)))+SUMIFS(Sonderzahlungen!$D$8:$D$67,Sonderzahlungen!$G$8:$G$67,$B61,Sonderzahlungen!$E$8:$E$67,"Gezielte Schuld",Sonderzahlungen!$F$8:$F$67,Schulden!B10)))</f>
        <v/>
      </c>
      <c r="O61" s="24">
        <f>MAX(0,L61+M61-N61)</f>
        <v/>
      </c>
      <c r="P61" s="24">
        <f>S60</f>
        <v/>
      </c>
      <c r="Q61" s="24">
        <f>IF(P61&lt;=0,0,P61*Schulden!F11/12)</f>
        <v/>
      </c>
      <c r="R61" s="24">
        <f>IF(P61&lt;=0,0,MIN(P61+Q61,MIN(Schulden!G11,P61+Q61)+MIN(MAX(0,Strategie!$C$9+SUMIFS(Sonderzahlungen!$D$8:$D$67,Sonderzahlungen!$G$8:$G$67,$B61,Sonderzahlungen!$E$8:$E$67,"Nach Strategie")-(IF(AND(Schulden!J8&lt;Schulden!J11,D61&gt;0),MAX(0,D61+E61-MIN(Schulden!G8,D61+E61)),0)+IF(AND(Schulden!J9&lt;Schulden!J11,H61&gt;0),MAX(0,H61+I61-MIN(Schulden!G9,H61+I61)),0)+IF(AND(Schulden!J10&lt;Schulden!J11,L61&gt;0),MAX(0,L61+M61-MIN(Schulden!G10,L61+M61)),0)+IF(AND(Schulden!J11&lt;Schulden!J11,P61&gt;0),MAX(0,P61+Q61-MIN(Schulden!G11,P61+Q61)),0)+IF(AND(Schulden!J12&lt;Schulden!J11,T61&gt;0),MAX(0,T61+U61-MIN(Schulden!G12,T61+U61)),0)+IF(AND(Schulden!J13&lt;Schulden!J11,X61&gt;0),MAX(0,X61+Y61-MIN(Schulden!G13,X61+Y61)),0)+IF(AND(Schulden!J14&lt;Schulden!J11,AB61&gt;0),MAX(0,AB61+AC61-MIN(Schulden!G14,AB61+AC61)),0)+IF(AND(Schulden!J15&lt;Schulden!J11,AF61&gt;0),MAX(0,AF61+AG61-MIN(Schulden!G15,AF61+AG61)),0)+IF(AND(Schulden!J16&lt;Schulden!J11,AJ61&gt;0),MAX(0,AJ61+AK61-MIN(Schulden!G16,AJ61+AK61)),0)+IF(AND(Schulden!J17&lt;Schulden!J11,AN61&gt;0),MAX(0,AN61+AO61-MIN(Schulden!G17,AN61+AO61)),0)+IF(AND(Schulden!J18&lt;Schulden!J11,AR61&gt;0),MAX(0,AR61+AS61-MIN(Schulden!G18,AR61+AS61)),0)+IF(AND(Schulden!J19&lt;Schulden!J11,AV61&gt;0),MAX(0,AV61+AW61-MIN(Schulden!G19,AV61+AW61)),0)+IF(AND(Schulden!J20&lt;Schulden!J11,AZ61&gt;0),MAX(0,AZ61+BA61-MIN(Schulden!G20,AZ61+BA61)),0)+IF(AND(Schulden!J21&lt;Schulden!J11,BD61&gt;0),MAX(0,BD61+BE61-MIN(Schulden!G21,BD61+BE61)),0)+IF(AND(Schulden!J22&lt;Schulden!J11,BH61&gt;0),MAX(0,BH61+BI61-MIN(Schulden!G22,BH61+BI61)),0))),MAX(0,P61+Q61-MIN(Schulden!G11,P61+Q61)))+SUMIFS(Sonderzahlungen!$D$8:$D$67,Sonderzahlungen!$G$8:$G$67,$B61,Sonderzahlungen!$E$8:$E$67,"Gezielte Schuld",Sonderzahlungen!$F$8:$F$67,Schulden!B11)))</f>
        <v/>
      </c>
      <c r="S61" s="24">
        <f>MAX(0,P61+Q61-R61)</f>
        <v/>
      </c>
      <c r="T61" s="24">
        <f>W60</f>
        <v/>
      </c>
      <c r="U61" s="24">
        <f>IF(T61&lt;=0,0,T61*Schulden!F12/12)</f>
        <v/>
      </c>
      <c r="V61" s="24">
        <f>IF(T61&lt;=0,0,MIN(T61+U61,MIN(Schulden!G12,T61+U61)+MIN(MAX(0,Strategie!$C$9+SUMIFS(Sonderzahlungen!$D$8:$D$67,Sonderzahlungen!$G$8:$G$67,$B61,Sonderzahlungen!$E$8:$E$67,"Nach Strategie")-(IF(AND(Schulden!J8&lt;Schulden!J12,D61&gt;0),MAX(0,D61+E61-MIN(Schulden!G8,D61+E61)),0)+IF(AND(Schulden!J9&lt;Schulden!J12,H61&gt;0),MAX(0,H61+I61-MIN(Schulden!G9,H61+I61)),0)+IF(AND(Schulden!J10&lt;Schulden!J12,L61&gt;0),MAX(0,L61+M61-MIN(Schulden!G10,L61+M61)),0)+IF(AND(Schulden!J11&lt;Schulden!J12,P61&gt;0),MAX(0,P61+Q61-MIN(Schulden!G11,P61+Q61)),0)+IF(AND(Schulden!J12&lt;Schulden!J12,T61&gt;0),MAX(0,T61+U61-MIN(Schulden!G12,T61+U61)),0)+IF(AND(Schulden!J13&lt;Schulden!J12,X61&gt;0),MAX(0,X61+Y61-MIN(Schulden!G13,X61+Y61)),0)+IF(AND(Schulden!J14&lt;Schulden!J12,AB61&gt;0),MAX(0,AB61+AC61-MIN(Schulden!G14,AB61+AC61)),0)+IF(AND(Schulden!J15&lt;Schulden!J12,AF61&gt;0),MAX(0,AF61+AG61-MIN(Schulden!G15,AF61+AG61)),0)+IF(AND(Schulden!J16&lt;Schulden!J12,AJ61&gt;0),MAX(0,AJ61+AK61-MIN(Schulden!G16,AJ61+AK61)),0)+IF(AND(Schulden!J17&lt;Schulden!J12,AN61&gt;0),MAX(0,AN61+AO61-MIN(Schulden!G17,AN61+AO61)),0)+IF(AND(Schulden!J18&lt;Schulden!J12,AR61&gt;0),MAX(0,AR61+AS61-MIN(Schulden!G18,AR61+AS61)),0)+IF(AND(Schulden!J19&lt;Schulden!J12,AV61&gt;0),MAX(0,AV61+AW61-MIN(Schulden!G19,AV61+AW61)),0)+IF(AND(Schulden!J20&lt;Schulden!J12,AZ61&gt;0),MAX(0,AZ61+BA61-MIN(Schulden!G20,AZ61+BA61)),0)+IF(AND(Schulden!J21&lt;Schulden!J12,BD61&gt;0),MAX(0,BD61+BE61-MIN(Schulden!G21,BD61+BE61)),0)+IF(AND(Schulden!J22&lt;Schulden!J12,BH61&gt;0),MAX(0,BH61+BI61-MIN(Schulden!G22,BH61+BI61)),0))),MAX(0,T61+U61-MIN(Schulden!G12,T61+U61)))+SUMIFS(Sonderzahlungen!$D$8:$D$67,Sonderzahlungen!$G$8:$G$67,$B61,Sonderzahlungen!$E$8:$E$67,"Gezielte Schuld",Sonderzahlungen!$F$8:$F$67,Schulden!B12)))</f>
        <v/>
      </c>
      <c r="W61" s="24">
        <f>MAX(0,T61+U61-V61)</f>
        <v/>
      </c>
      <c r="X61" s="24">
        <f>AA60</f>
        <v/>
      </c>
      <c r="Y61" s="24">
        <f>IF(X61&lt;=0,0,X61*Schulden!F13/12)</f>
        <v/>
      </c>
      <c r="Z61" s="24">
        <f>IF(X61&lt;=0,0,MIN(X61+Y61,MIN(Schulden!G13,X61+Y61)+MIN(MAX(0,Strategie!$C$9+SUMIFS(Sonderzahlungen!$D$8:$D$67,Sonderzahlungen!$G$8:$G$67,$B61,Sonderzahlungen!$E$8:$E$67,"Nach Strategie")-(IF(AND(Schulden!J8&lt;Schulden!J13,D61&gt;0),MAX(0,D61+E61-MIN(Schulden!G8,D61+E61)),0)+IF(AND(Schulden!J9&lt;Schulden!J13,H61&gt;0),MAX(0,H61+I61-MIN(Schulden!G9,H61+I61)),0)+IF(AND(Schulden!J10&lt;Schulden!J13,L61&gt;0),MAX(0,L61+M61-MIN(Schulden!G10,L61+M61)),0)+IF(AND(Schulden!J11&lt;Schulden!J13,P61&gt;0),MAX(0,P61+Q61-MIN(Schulden!G11,P61+Q61)),0)+IF(AND(Schulden!J12&lt;Schulden!J13,T61&gt;0),MAX(0,T61+U61-MIN(Schulden!G12,T61+U61)),0)+IF(AND(Schulden!J13&lt;Schulden!J13,X61&gt;0),MAX(0,X61+Y61-MIN(Schulden!G13,X61+Y61)),0)+IF(AND(Schulden!J14&lt;Schulden!J13,AB61&gt;0),MAX(0,AB61+AC61-MIN(Schulden!G14,AB61+AC61)),0)+IF(AND(Schulden!J15&lt;Schulden!J13,AF61&gt;0),MAX(0,AF61+AG61-MIN(Schulden!G15,AF61+AG61)),0)+IF(AND(Schulden!J16&lt;Schulden!J13,AJ61&gt;0),MAX(0,AJ61+AK61-MIN(Schulden!G16,AJ61+AK61)),0)+IF(AND(Schulden!J17&lt;Schulden!J13,AN61&gt;0),MAX(0,AN61+AO61-MIN(Schulden!G17,AN61+AO61)),0)+IF(AND(Schulden!J18&lt;Schulden!J13,AR61&gt;0),MAX(0,AR61+AS61-MIN(Schulden!G18,AR61+AS61)),0)+IF(AND(Schulden!J19&lt;Schulden!J13,AV61&gt;0),MAX(0,AV61+AW61-MIN(Schulden!G19,AV61+AW61)),0)+IF(AND(Schulden!J20&lt;Schulden!J13,AZ61&gt;0),MAX(0,AZ61+BA61-MIN(Schulden!G20,AZ61+BA61)),0)+IF(AND(Schulden!J21&lt;Schulden!J13,BD61&gt;0),MAX(0,BD61+BE61-MIN(Schulden!G21,BD61+BE61)),0)+IF(AND(Schulden!J22&lt;Schulden!J13,BH61&gt;0),MAX(0,BH61+BI61-MIN(Schulden!G22,BH61+BI61)),0))),MAX(0,X61+Y61-MIN(Schulden!G13,X61+Y61)))+SUMIFS(Sonderzahlungen!$D$8:$D$67,Sonderzahlungen!$G$8:$G$67,$B61,Sonderzahlungen!$E$8:$E$67,"Gezielte Schuld",Sonderzahlungen!$F$8:$F$67,Schulden!B13)))</f>
        <v/>
      </c>
      <c r="AA61" s="24">
        <f>MAX(0,X61+Y61-Z61)</f>
        <v/>
      </c>
      <c r="AB61" s="24">
        <f>AE60</f>
        <v/>
      </c>
      <c r="AC61" s="24">
        <f>IF(AB61&lt;=0,0,AB61*Schulden!F14/12)</f>
        <v/>
      </c>
      <c r="AD61" s="24">
        <f>IF(AB61&lt;=0,0,MIN(AB61+AC61,MIN(Schulden!G14,AB61+AC61)+MIN(MAX(0,Strategie!$C$9+SUMIFS(Sonderzahlungen!$D$8:$D$67,Sonderzahlungen!$G$8:$G$67,$B61,Sonderzahlungen!$E$8:$E$67,"Nach Strategie")-(IF(AND(Schulden!J8&lt;Schulden!J14,D61&gt;0),MAX(0,D61+E61-MIN(Schulden!G8,D61+E61)),0)+IF(AND(Schulden!J9&lt;Schulden!J14,H61&gt;0),MAX(0,H61+I61-MIN(Schulden!G9,H61+I61)),0)+IF(AND(Schulden!J10&lt;Schulden!J14,L61&gt;0),MAX(0,L61+M61-MIN(Schulden!G10,L61+M61)),0)+IF(AND(Schulden!J11&lt;Schulden!J14,P61&gt;0),MAX(0,P61+Q61-MIN(Schulden!G11,P61+Q61)),0)+IF(AND(Schulden!J12&lt;Schulden!J14,T61&gt;0),MAX(0,T61+U61-MIN(Schulden!G12,T61+U61)),0)+IF(AND(Schulden!J13&lt;Schulden!J14,X61&gt;0),MAX(0,X61+Y61-MIN(Schulden!G13,X61+Y61)),0)+IF(AND(Schulden!J14&lt;Schulden!J14,AB61&gt;0),MAX(0,AB61+AC61-MIN(Schulden!G14,AB61+AC61)),0)+IF(AND(Schulden!J15&lt;Schulden!J14,AF61&gt;0),MAX(0,AF61+AG61-MIN(Schulden!G15,AF61+AG61)),0)+IF(AND(Schulden!J16&lt;Schulden!J14,AJ61&gt;0),MAX(0,AJ61+AK61-MIN(Schulden!G16,AJ61+AK61)),0)+IF(AND(Schulden!J17&lt;Schulden!J14,AN61&gt;0),MAX(0,AN61+AO61-MIN(Schulden!G17,AN61+AO61)),0)+IF(AND(Schulden!J18&lt;Schulden!J14,AR61&gt;0),MAX(0,AR61+AS61-MIN(Schulden!G18,AR61+AS61)),0)+IF(AND(Schulden!J19&lt;Schulden!J14,AV61&gt;0),MAX(0,AV61+AW61-MIN(Schulden!G19,AV61+AW61)),0)+IF(AND(Schulden!J20&lt;Schulden!J14,AZ61&gt;0),MAX(0,AZ61+BA61-MIN(Schulden!G20,AZ61+BA61)),0)+IF(AND(Schulden!J21&lt;Schulden!J14,BD61&gt;0),MAX(0,BD61+BE61-MIN(Schulden!G21,BD61+BE61)),0)+IF(AND(Schulden!J22&lt;Schulden!J14,BH61&gt;0),MAX(0,BH61+BI61-MIN(Schulden!G22,BH61+BI61)),0))),MAX(0,AB61+AC61-MIN(Schulden!G14,AB61+AC61)))+SUMIFS(Sonderzahlungen!$D$8:$D$67,Sonderzahlungen!$G$8:$G$67,$B61,Sonderzahlungen!$E$8:$E$67,"Gezielte Schuld",Sonderzahlungen!$F$8:$F$67,Schulden!B14)))</f>
        <v/>
      </c>
      <c r="AE61" s="24">
        <f>MAX(0,AB61+AC61-AD61)</f>
        <v/>
      </c>
      <c r="AF61" s="24">
        <f>AI60</f>
        <v/>
      </c>
      <c r="AG61" s="24">
        <f>IF(AF61&lt;=0,0,AF61*Schulden!F15/12)</f>
        <v/>
      </c>
      <c r="AH61" s="24">
        <f>IF(AF61&lt;=0,0,MIN(AF61+AG61,MIN(Schulden!G15,AF61+AG61)+MIN(MAX(0,Strategie!$C$9+SUMIFS(Sonderzahlungen!$D$8:$D$67,Sonderzahlungen!$G$8:$G$67,$B61,Sonderzahlungen!$E$8:$E$67,"Nach Strategie")-(IF(AND(Schulden!J8&lt;Schulden!J15,D61&gt;0),MAX(0,D61+E61-MIN(Schulden!G8,D61+E61)),0)+IF(AND(Schulden!J9&lt;Schulden!J15,H61&gt;0),MAX(0,H61+I61-MIN(Schulden!G9,H61+I61)),0)+IF(AND(Schulden!J10&lt;Schulden!J15,L61&gt;0),MAX(0,L61+M61-MIN(Schulden!G10,L61+M61)),0)+IF(AND(Schulden!J11&lt;Schulden!J15,P61&gt;0),MAX(0,P61+Q61-MIN(Schulden!G11,P61+Q61)),0)+IF(AND(Schulden!J12&lt;Schulden!J15,T61&gt;0),MAX(0,T61+U61-MIN(Schulden!G12,T61+U61)),0)+IF(AND(Schulden!J13&lt;Schulden!J15,X61&gt;0),MAX(0,X61+Y61-MIN(Schulden!G13,X61+Y61)),0)+IF(AND(Schulden!J14&lt;Schulden!J15,AB61&gt;0),MAX(0,AB61+AC61-MIN(Schulden!G14,AB61+AC61)),0)+IF(AND(Schulden!J15&lt;Schulden!J15,AF61&gt;0),MAX(0,AF61+AG61-MIN(Schulden!G15,AF61+AG61)),0)+IF(AND(Schulden!J16&lt;Schulden!J15,AJ61&gt;0),MAX(0,AJ61+AK61-MIN(Schulden!G16,AJ61+AK61)),0)+IF(AND(Schulden!J17&lt;Schulden!J15,AN61&gt;0),MAX(0,AN61+AO61-MIN(Schulden!G17,AN61+AO61)),0)+IF(AND(Schulden!J18&lt;Schulden!J15,AR61&gt;0),MAX(0,AR61+AS61-MIN(Schulden!G18,AR61+AS61)),0)+IF(AND(Schulden!J19&lt;Schulden!J15,AV61&gt;0),MAX(0,AV61+AW61-MIN(Schulden!G19,AV61+AW61)),0)+IF(AND(Schulden!J20&lt;Schulden!J15,AZ61&gt;0),MAX(0,AZ61+BA61-MIN(Schulden!G20,AZ61+BA61)),0)+IF(AND(Schulden!J21&lt;Schulden!J15,BD61&gt;0),MAX(0,BD61+BE61-MIN(Schulden!G21,BD61+BE61)),0)+IF(AND(Schulden!J22&lt;Schulden!J15,BH61&gt;0),MAX(0,BH61+BI61-MIN(Schulden!G22,BH61+BI61)),0))),MAX(0,AF61+AG61-MIN(Schulden!G15,AF61+AG61)))+SUMIFS(Sonderzahlungen!$D$8:$D$67,Sonderzahlungen!$G$8:$G$67,$B61,Sonderzahlungen!$E$8:$E$67,"Gezielte Schuld",Sonderzahlungen!$F$8:$F$67,Schulden!B15)))</f>
        <v/>
      </c>
      <c r="AI61" s="24">
        <f>MAX(0,AF61+AG61-AH61)</f>
        <v/>
      </c>
      <c r="AJ61" s="24">
        <f>AM60</f>
        <v/>
      </c>
      <c r="AK61" s="24">
        <f>IF(AJ61&lt;=0,0,AJ61*Schulden!F16/12)</f>
        <v/>
      </c>
      <c r="AL61" s="24">
        <f>IF(AJ61&lt;=0,0,MIN(AJ61+AK61,MIN(Schulden!G16,AJ61+AK61)+MIN(MAX(0,Strategie!$C$9+SUMIFS(Sonderzahlungen!$D$8:$D$67,Sonderzahlungen!$G$8:$G$67,$B61,Sonderzahlungen!$E$8:$E$67,"Nach Strategie")-(IF(AND(Schulden!J8&lt;Schulden!J16,D61&gt;0),MAX(0,D61+E61-MIN(Schulden!G8,D61+E61)),0)+IF(AND(Schulden!J9&lt;Schulden!J16,H61&gt;0),MAX(0,H61+I61-MIN(Schulden!G9,H61+I61)),0)+IF(AND(Schulden!J10&lt;Schulden!J16,L61&gt;0),MAX(0,L61+M61-MIN(Schulden!G10,L61+M61)),0)+IF(AND(Schulden!J11&lt;Schulden!J16,P61&gt;0),MAX(0,P61+Q61-MIN(Schulden!G11,P61+Q61)),0)+IF(AND(Schulden!J12&lt;Schulden!J16,T61&gt;0),MAX(0,T61+U61-MIN(Schulden!G12,T61+U61)),0)+IF(AND(Schulden!J13&lt;Schulden!J16,X61&gt;0),MAX(0,X61+Y61-MIN(Schulden!G13,X61+Y61)),0)+IF(AND(Schulden!J14&lt;Schulden!J16,AB61&gt;0),MAX(0,AB61+AC61-MIN(Schulden!G14,AB61+AC61)),0)+IF(AND(Schulden!J15&lt;Schulden!J16,AF61&gt;0),MAX(0,AF61+AG61-MIN(Schulden!G15,AF61+AG61)),0)+IF(AND(Schulden!J16&lt;Schulden!J16,AJ61&gt;0),MAX(0,AJ61+AK61-MIN(Schulden!G16,AJ61+AK61)),0)+IF(AND(Schulden!J17&lt;Schulden!J16,AN61&gt;0),MAX(0,AN61+AO61-MIN(Schulden!G17,AN61+AO61)),0)+IF(AND(Schulden!J18&lt;Schulden!J16,AR61&gt;0),MAX(0,AR61+AS61-MIN(Schulden!G18,AR61+AS61)),0)+IF(AND(Schulden!J19&lt;Schulden!J16,AV61&gt;0),MAX(0,AV61+AW61-MIN(Schulden!G19,AV61+AW61)),0)+IF(AND(Schulden!J20&lt;Schulden!J16,AZ61&gt;0),MAX(0,AZ61+BA61-MIN(Schulden!G20,AZ61+BA61)),0)+IF(AND(Schulden!J21&lt;Schulden!J16,BD61&gt;0),MAX(0,BD61+BE61-MIN(Schulden!G21,BD61+BE61)),0)+IF(AND(Schulden!J22&lt;Schulden!J16,BH61&gt;0),MAX(0,BH61+BI61-MIN(Schulden!G22,BH61+BI61)),0))),MAX(0,AJ61+AK61-MIN(Schulden!G16,AJ61+AK61)))+SUMIFS(Sonderzahlungen!$D$8:$D$67,Sonderzahlungen!$G$8:$G$67,$B61,Sonderzahlungen!$E$8:$E$67,"Gezielte Schuld",Sonderzahlungen!$F$8:$F$67,Schulden!B16)))</f>
        <v/>
      </c>
      <c r="AM61" s="24">
        <f>MAX(0,AJ61+AK61-AL61)</f>
        <v/>
      </c>
      <c r="AN61" s="24">
        <f>AQ60</f>
        <v/>
      </c>
      <c r="AO61" s="24">
        <f>IF(AN61&lt;=0,0,AN61*Schulden!F17/12)</f>
        <v/>
      </c>
      <c r="AP61" s="24">
        <f>IF(AN61&lt;=0,0,MIN(AN61+AO61,MIN(Schulden!G17,AN61+AO61)+MIN(MAX(0,Strategie!$C$9+SUMIFS(Sonderzahlungen!$D$8:$D$67,Sonderzahlungen!$G$8:$G$67,$B61,Sonderzahlungen!$E$8:$E$67,"Nach Strategie")-(IF(AND(Schulden!J8&lt;Schulden!J17,D61&gt;0),MAX(0,D61+E61-MIN(Schulden!G8,D61+E61)),0)+IF(AND(Schulden!J9&lt;Schulden!J17,H61&gt;0),MAX(0,H61+I61-MIN(Schulden!G9,H61+I61)),0)+IF(AND(Schulden!J10&lt;Schulden!J17,L61&gt;0),MAX(0,L61+M61-MIN(Schulden!G10,L61+M61)),0)+IF(AND(Schulden!J11&lt;Schulden!J17,P61&gt;0),MAX(0,P61+Q61-MIN(Schulden!G11,P61+Q61)),0)+IF(AND(Schulden!J12&lt;Schulden!J17,T61&gt;0),MAX(0,T61+U61-MIN(Schulden!G12,T61+U61)),0)+IF(AND(Schulden!J13&lt;Schulden!J17,X61&gt;0),MAX(0,X61+Y61-MIN(Schulden!G13,X61+Y61)),0)+IF(AND(Schulden!J14&lt;Schulden!J17,AB61&gt;0),MAX(0,AB61+AC61-MIN(Schulden!G14,AB61+AC61)),0)+IF(AND(Schulden!J15&lt;Schulden!J17,AF61&gt;0),MAX(0,AF61+AG61-MIN(Schulden!G15,AF61+AG61)),0)+IF(AND(Schulden!J16&lt;Schulden!J17,AJ61&gt;0),MAX(0,AJ61+AK61-MIN(Schulden!G16,AJ61+AK61)),0)+IF(AND(Schulden!J17&lt;Schulden!J17,AN61&gt;0),MAX(0,AN61+AO61-MIN(Schulden!G17,AN61+AO61)),0)+IF(AND(Schulden!J18&lt;Schulden!J17,AR61&gt;0),MAX(0,AR61+AS61-MIN(Schulden!G18,AR61+AS61)),0)+IF(AND(Schulden!J19&lt;Schulden!J17,AV61&gt;0),MAX(0,AV61+AW61-MIN(Schulden!G19,AV61+AW61)),0)+IF(AND(Schulden!J20&lt;Schulden!J17,AZ61&gt;0),MAX(0,AZ61+BA61-MIN(Schulden!G20,AZ61+BA61)),0)+IF(AND(Schulden!J21&lt;Schulden!J17,BD61&gt;0),MAX(0,BD61+BE61-MIN(Schulden!G21,BD61+BE61)),0)+IF(AND(Schulden!J22&lt;Schulden!J17,BH61&gt;0),MAX(0,BH61+BI61-MIN(Schulden!G22,BH61+BI61)),0))),MAX(0,AN61+AO61-MIN(Schulden!G17,AN61+AO61)))+SUMIFS(Sonderzahlungen!$D$8:$D$67,Sonderzahlungen!$G$8:$G$67,$B61,Sonderzahlungen!$E$8:$E$67,"Gezielte Schuld",Sonderzahlungen!$F$8:$F$67,Schulden!B17)))</f>
        <v/>
      </c>
      <c r="AQ61" s="24">
        <f>MAX(0,AN61+AO61-AP61)</f>
        <v/>
      </c>
      <c r="AR61" s="24">
        <f>AU60</f>
        <v/>
      </c>
      <c r="AS61" s="24">
        <f>IF(AR61&lt;=0,0,AR61*Schulden!F18/12)</f>
        <v/>
      </c>
      <c r="AT61" s="24">
        <f>IF(AR61&lt;=0,0,MIN(AR61+AS61,MIN(Schulden!G18,AR61+AS61)+MIN(MAX(0,Strategie!$C$9+SUMIFS(Sonderzahlungen!$D$8:$D$67,Sonderzahlungen!$G$8:$G$67,$B61,Sonderzahlungen!$E$8:$E$67,"Nach Strategie")-(IF(AND(Schulden!J8&lt;Schulden!J18,D61&gt;0),MAX(0,D61+E61-MIN(Schulden!G8,D61+E61)),0)+IF(AND(Schulden!J9&lt;Schulden!J18,H61&gt;0),MAX(0,H61+I61-MIN(Schulden!G9,H61+I61)),0)+IF(AND(Schulden!J10&lt;Schulden!J18,L61&gt;0),MAX(0,L61+M61-MIN(Schulden!G10,L61+M61)),0)+IF(AND(Schulden!J11&lt;Schulden!J18,P61&gt;0),MAX(0,P61+Q61-MIN(Schulden!G11,P61+Q61)),0)+IF(AND(Schulden!J12&lt;Schulden!J18,T61&gt;0),MAX(0,T61+U61-MIN(Schulden!G12,T61+U61)),0)+IF(AND(Schulden!J13&lt;Schulden!J18,X61&gt;0),MAX(0,X61+Y61-MIN(Schulden!G13,X61+Y61)),0)+IF(AND(Schulden!J14&lt;Schulden!J18,AB61&gt;0),MAX(0,AB61+AC61-MIN(Schulden!G14,AB61+AC61)),0)+IF(AND(Schulden!J15&lt;Schulden!J18,AF61&gt;0),MAX(0,AF61+AG61-MIN(Schulden!G15,AF61+AG61)),0)+IF(AND(Schulden!J16&lt;Schulden!J18,AJ61&gt;0),MAX(0,AJ61+AK61-MIN(Schulden!G16,AJ61+AK61)),0)+IF(AND(Schulden!J17&lt;Schulden!J18,AN61&gt;0),MAX(0,AN61+AO61-MIN(Schulden!G17,AN61+AO61)),0)+IF(AND(Schulden!J18&lt;Schulden!J18,AR61&gt;0),MAX(0,AR61+AS61-MIN(Schulden!G18,AR61+AS61)),0)+IF(AND(Schulden!J19&lt;Schulden!J18,AV61&gt;0),MAX(0,AV61+AW61-MIN(Schulden!G19,AV61+AW61)),0)+IF(AND(Schulden!J20&lt;Schulden!J18,AZ61&gt;0),MAX(0,AZ61+BA61-MIN(Schulden!G20,AZ61+BA61)),0)+IF(AND(Schulden!J21&lt;Schulden!J18,BD61&gt;0),MAX(0,BD61+BE61-MIN(Schulden!G21,BD61+BE61)),0)+IF(AND(Schulden!J22&lt;Schulden!J18,BH61&gt;0),MAX(0,BH61+BI61-MIN(Schulden!G22,BH61+BI61)),0))),MAX(0,AR61+AS61-MIN(Schulden!G18,AR61+AS61)))+SUMIFS(Sonderzahlungen!$D$8:$D$67,Sonderzahlungen!$G$8:$G$67,$B61,Sonderzahlungen!$E$8:$E$67,"Gezielte Schuld",Sonderzahlungen!$F$8:$F$67,Schulden!B18)))</f>
        <v/>
      </c>
      <c r="AU61" s="24">
        <f>MAX(0,AR61+AS61-AT61)</f>
        <v/>
      </c>
      <c r="AV61" s="24">
        <f>AY60</f>
        <v/>
      </c>
      <c r="AW61" s="24">
        <f>IF(AV61&lt;=0,0,AV61*Schulden!F19/12)</f>
        <v/>
      </c>
      <c r="AX61" s="24">
        <f>IF(AV61&lt;=0,0,MIN(AV61+AW61,MIN(Schulden!G19,AV61+AW61)+MIN(MAX(0,Strategie!$C$9+SUMIFS(Sonderzahlungen!$D$8:$D$67,Sonderzahlungen!$G$8:$G$67,$B61,Sonderzahlungen!$E$8:$E$67,"Nach Strategie")-(IF(AND(Schulden!J8&lt;Schulden!J19,D61&gt;0),MAX(0,D61+E61-MIN(Schulden!G8,D61+E61)),0)+IF(AND(Schulden!J9&lt;Schulden!J19,H61&gt;0),MAX(0,H61+I61-MIN(Schulden!G9,H61+I61)),0)+IF(AND(Schulden!J10&lt;Schulden!J19,L61&gt;0),MAX(0,L61+M61-MIN(Schulden!G10,L61+M61)),0)+IF(AND(Schulden!J11&lt;Schulden!J19,P61&gt;0),MAX(0,P61+Q61-MIN(Schulden!G11,P61+Q61)),0)+IF(AND(Schulden!J12&lt;Schulden!J19,T61&gt;0),MAX(0,T61+U61-MIN(Schulden!G12,T61+U61)),0)+IF(AND(Schulden!J13&lt;Schulden!J19,X61&gt;0),MAX(0,X61+Y61-MIN(Schulden!G13,X61+Y61)),0)+IF(AND(Schulden!J14&lt;Schulden!J19,AB61&gt;0),MAX(0,AB61+AC61-MIN(Schulden!G14,AB61+AC61)),0)+IF(AND(Schulden!J15&lt;Schulden!J19,AF61&gt;0),MAX(0,AF61+AG61-MIN(Schulden!G15,AF61+AG61)),0)+IF(AND(Schulden!J16&lt;Schulden!J19,AJ61&gt;0),MAX(0,AJ61+AK61-MIN(Schulden!G16,AJ61+AK61)),0)+IF(AND(Schulden!J17&lt;Schulden!J19,AN61&gt;0),MAX(0,AN61+AO61-MIN(Schulden!G17,AN61+AO61)),0)+IF(AND(Schulden!J18&lt;Schulden!J19,AR61&gt;0),MAX(0,AR61+AS61-MIN(Schulden!G18,AR61+AS61)),0)+IF(AND(Schulden!J19&lt;Schulden!J19,AV61&gt;0),MAX(0,AV61+AW61-MIN(Schulden!G19,AV61+AW61)),0)+IF(AND(Schulden!J20&lt;Schulden!J19,AZ61&gt;0),MAX(0,AZ61+BA61-MIN(Schulden!G20,AZ61+BA61)),0)+IF(AND(Schulden!J21&lt;Schulden!J19,BD61&gt;0),MAX(0,BD61+BE61-MIN(Schulden!G21,BD61+BE61)),0)+IF(AND(Schulden!J22&lt;Schulden!J19,BH61&gt;0),MAX(0,BH61+BI61-MIN(Schulden!G22,BH61+BI61)),0))),MAX(0,AV61+AW61-MIN(Schulden!G19,AV61+AW61)))+SUMIFS(Sonderzahlungen!$D$8:$D$67,Sonderzahlungen!$G$8:$G$67,$B61,Sonderzahlungen!$E$8:$E$67,"Gezielte Schuld",Sonderzahlungen!$F$8:$F$67,Schulden!B19)))</f>
        <v/>
      </c>
      <c r="AY61" s="24">
        <f>MAX(0,AV61+AW61-AX61)</f>
        <v/>
      </c>
      <c r="AZ61" s="24">
        <f>BC60</f>
        <v/>
      </c>
      <c r="BA61" s="24">
        <f>IF(AZ61&lt;=0,0,AZ61*Schulden!F20/12)</f>
        <v/>
      </c>
      <c r="BB61" s="24">
        <f>IF(AZ61&lt;=0,0,MIN(AZ61+BA61,MIN(Schulden!G20,AZ61+BA61)+MIN(MAX(0,Strategie!$C$9+SUMIFS(Sonderzahlungen!$D$8:$D$67,Sonderzahlungen!$G$8:$G$67,$B61,Sonderzahlungen!$E$8:$E$67,"Nach Strategie")-(IF(AND(Schulden!J8&lt;Schulden!J20,D61&gt;0),MAX(0,D61+E61-MIN(Schulden!G8,D61+E61)),0)+IF(AND(Schulden!J9&lt;Schulden!J20,H61&gt;0),MAX(0,H61+I61-MIN(Schulden!G9,H61+I61)),0)+IF(AND(Schulden!J10&lt;Schulden!J20,L61&gt;0),MAX(0,L61+M61-MIN(Schulden!G10,L61+M61)),0)+IF(AND(Schulden!J11&lt;Schulden!J20,P61&gt;0),MAX(0,P61+Q61-MIN(Schulden!G11,P61+Q61)),0)+IF(AND(Schulden!J12&lt;Schulden!J20,T61&gt;0),MAX(0,T61+U61-MIN(Schulden!G12,T61+U61)),0)+IF(AND(Schulden!J13&lt;Schulden!J20,X61&gt;0),MAX(0,X61+Y61-MIN(Schulden!G13,X61+Y61)),0)+IF(AND(Schulden!J14&lt;Schulden!J20,AB61&gt;0),MAX(0,AB61+AC61-MIN(Schulden!G14,AB61+AC61)),0)+IF(AND(Schulden!J15&lt;Schulden!J20,AF61&gt;0),MAX(0,AF61+AG61-MIN(Schulden!G15,AF61+AG61)),0)+IF(AND(Schulden!J16&lt;Schulden!J20,AJ61&gt;0),MAX(0,AJ61+AK61-MIN(Schulden!G16,AJ61+AK61)),0)+IF(AND(Schulden!J17&lt;Schulden!J20,AN61&gt;0),MAX(0,AN61+AO61-MIN(Schulden!G17,AN61+AO61)),0)+IF(AND(Schulden!J18&lt;Schulden!J20,AR61&gt;0),MAX(0,AR61+AS61-MIN(Schulden!G18,AR61+AS61)),0)+IF(AND(Schulden!J19&lt;Schulden!J20,AV61&gt;0),MAX(0,AV61+AW61-MIN(Schulden!G19,AV61+AW61)),0)+IF(AND(Schulden!J20&lt;Schulden!J20,AZ61&gt;0),MAX(0,AZ61+BA61-MIN(Schulden!G20,AZ61+BA61)),0)+IF(AND(Schulden!J21&lt;Schulden!J20,BD61&gt;0),MAX(0,BD61+BE61-MIN(Schulden!G21,BD61+BE61)),0)+IF(AND(Schulden!J22&lt;Schulden!J20,BH61&gt;0),MAX(0,BH61+BI61-MIN(Schulden!G22,BH61+BI61)),0))),MAX(0,AZ61+BA61-MIN(Schulden!G20,AZ61+BA61)))+SUMIFS(Sonderzahlungen!$D$8:$D$67,Sonderzahlungen!$G$8:$G$67,$B61,Sonderzahlungen!$E$8:$E$67,"Gezielte Schuld",Sonderzahlungen!$F$8:$F$67,Schulden!B20)))</f>
        <v/>
      </c>
      <c r="BC61" s="24">
        <f>MAX(0,AZ61+BA61-BB61)</f>
        <v/>
      </c>
      <c r="BD61" s="24">
        <f>BG60</f>
        <v/>
      </c>
      <c r="BE61" s="24">
        <f>IF(BD61&lt;=0,0,BD61*Schulden!F21/12)</f>
        <v/>
      </c>
      <c r="BF61" s="24">
        <f>IF(BD61&lt;=0,0,MIN(BD61+BE61,MIN(Schulden!G21,BD61+BE61)+MIN(MAX(0,Strategie!$C$9+SUMIFS(Sonderzahlungen!$D$8:$D$67,Sonderzahlungen!$G$8:$G$67,$B61,Sonderzahlungen!$E$8:$E$67,"Nach Strategie")-(IF(AND(Schulden!J8&lt;Schulden!J21,D61&gt;0),MAX(0,D61+E61-MIN(Schulden!G8,D61+E61)),0)+IF(AND(Schulden!J9&lt;Schulden!J21,H61&gt;0),MAX(0,H61+I61-MIN(Schulden!G9,H61+I61)),0)+IF(AND(Schulden!J10&lt;Schulden!J21,L61&gt;0),MAX(0,L61+M61-MIN(Schulden!G10,L61+M61)),0)+IF(AND(Schulden!J11&lt;Schulden!J21,P61&gt;0),MAX(0,P61+Q61-MIN(Schulden!G11,P61+Q61)),0)+IF(AND(Schulden!J12&lt;Schulden!J21,T61&gt;0),MAX(0,T61+U61-MIN(Schulden!G12,T61+U61)),0)+IF(AND(Schulden!J13&lt;Schulden!J21,X61&gt;0),MAX(0,X61+Y61-MIN(Schulden!G13,X61+Y61)),0)+IF(AND(Schulden!J14&lt;Schulden!J21,AB61&gt;0),MAX(0,AB61+AC61-MIN(Schulden!G14,AB61+AC61)),0)+IF(AND(Schulden!J15&lt;Schulden!J21,AF61&gt;0),MAX(0,AF61+AG61-MIN(Schulden!G15,AF61+AG61)),0)+IF(AND(Schulden!J16&lt;Schulden!J21,AJ61&gt;0),MAX(0,AJ61+AK61-MIN(Schulden!G16,AJ61+AK61)),0)+IF(AND(Schulden!J17&lt;Schulden!J21,AN61&gt;0),MAX(0,AN61+AO61-MIN(Schulden!G17,AN61+AO61)),0)+IF(AND(Schulden!J18&lt;Schulden!J21,AR61&gt;0),MAX(0,AR61+AS61-MIN(Schulden!G18,AR61+AS61)),0)+IF(AND(Schulden!J19&lt;Schulden!J21,AV61&gt;0),MAX(0,AV61+AW61-MIN(Schulden!G19,AV61+AW61)),0)+IF(AND(Schulden!J20&lt;Schulden!J21,AZ61&gt;0),MAX(0,AZ61+BA61-MIN(Schulden!G20,AZ61+BA61)),0)+IF(AND(Schulden!J21&lt;Schulden!J21,BD61&gt;0),MAX(0,BD61+BE61-MIN(Schulden!G21,BD61+BE61)),0)+IF(AND(Schulden!J22&lt;Schulden!J21,BH61&gt;0),MAX(0,BH61+BI61-MIN(Schulden!G22,BH61+BI61)),0))),MAX(0,BD61+BE61-MIN(Schulden!G21,BD61+BE61)))+SUMIFS(Sonderzahlungen!$D$8:$D$67,Sonderzahlungen!$G$8:$G$67,$B61,Sonderzahlungen!$E$8:$E$67,"Gezielte Schuld",Sonderzahlungen!$F$8:$F$67,Schulden!B21)))</f>
        <v/>
      </c>
      <c r="BG61" s="24">
        <f>MAX(0,BD61+BE61-BF61)</f>
        <v/>
      </c>
      <c r="BH61" s="24">
        <f>BK60</f>
        <v/>
      </c>
      <c r="BI61" s="24">
        <f>IF(BH61&lt;=0,0,BH61*Schulden!F22/12)</f>
        <v/>
      </c>
      <c r="BJ61" s="24">
        <f>IF(BH61&lt;=0,0,MIN(BH61+BI61,MIN(Schulden!G22,BH61+BI61)+MIN(MAX(0,Strategie!$C$9+SUMIFS(Sonderzahlungen!$D$8:$D$67,Sonderzahlungen!$G$8:$G$67,$B61,Sonderzahlungen!$E$8:$E$67,"Nach Strategie")-(IF(AND(Schulden!J8&lt;Schulden!J22,D61&gt;0),MAX(0,D61+E61-MIN(Schulden!G8,D61+E61)),0)+IF(AND(Schulden!J9&lt;Schulden!J22,H61&gt;0),MAX(0,H61+I61-MIN(Schulden!G9,H61+I61)),0)+IF(AND(Schulden!J10&lt;Schulden!J22,L61&gt;0),MAX(0,L61+M61-MIN(Schulden!G10,L61+M61)),0)+IF(AND(Schulden!J11&lt;Schulden!J22,P61&gt;0),MAX(0,P61+Q61-MIN(Schulden!G11,P61+Q61)),0)+IF(AND(Schulden!J12&lt;Schulden!J22,T61&gt;0),MAX(0,T61+U61-MIN(Schulden!G12,T61+U61)),0)+IF(AND(Schulden!J13&lt;Schulden!J22,X61&gt;0),MAX(0,X61+Y61-MIN(Schulden!G13,X61+Y61)),0)+IF(AND(Schulden!J14&lt;Schulden!J22,AB61&gt;0),MAX(0,AB61+AC61-MIN(Schulden!G14,AB61+AC61)),0)+IF(AND(Schulden!J15&lt;Schulden!J22,AF61&gt;0),MAX(0,AF61+AG61-MIN(Schulden!G15,AF61+AG61)),0)+IF(AND(Schulden!J16&lt;Schulden!J22,AJ61&gt;0),MAX(0,AJ61+AK61-MIN(Schulden!G16,AJ61+AK61)),0)+IF(AND(Schulden!J17&lt;Schulden!J22,AN61&gt;0),MAX(0,AN61+AO61-MIN(Schulden!G17,AN61+AO61)),0)+IF(AND(Schulden!J18&lt;Schulden!J22,AR61&gt;0),MAX(0,AR61+AS61-MIN(Schulden!G18,AR61+AS61)),0)+IF(AND(Schulden!J19&lt;Schulden!J22,AV61&gt;0),MAX(0,AV61+AW61-MIN(Schulden!G19,AV61+AW61)),0)+IF(AND(Schulden!J20&lt;Schulden!J22,AZ61&gt;0),MAX(0,AZ61+BA61-MIN(Schulden!G20,AZ61+BA61)),0)+IF(AND(Schulden!J21&lt;Schulden!J22,BD61&gt;0),MAX(0,BD61+BE61-MIN(Schulden!G21,BD61+BE61)),0)+IF(AND(Schulden!J22&lt;Schulden!J22,BH61&gt;0),MAX(0,BH61+BI61-MIN(Schulden!G22,BH61+BI61)),0))),MAX(0,BH61+BI61-MIN(Schulden!G22,BH61+BI61)))+SUMIFS(Sonderzahlungen!$D$8:$D$67,Sonderzahlungen!$G$8:$G$67,$B61,Sonderzahlungen!$E$8:$E$67,"Gezielte Schuld",Sonderzahlungen!$F$8:$F$67,Schulden!B22)))</f>
        <v/>
      </c>
      <c r="BK61" s="24">
        <f>MAX(0,BH61+BI61-BJ61)</f>
        <v/>
      </c>
    </row>
    <row r="62">
      <c r="B62" s="23">
        <f>EDATE(B61,1)</f>
        <v/>
      </c>
      <c r="C62" s="24">
        <f>SUMIFS(Sonderzahlungen!$D$8:$D$67,Sonderzahlungen!$G$8:$G$67,B62)</f>
        <v/>
      </c>
      <c r="D62" s="24">
        <f>G61</f>
        <v/>
      </c>
      <c r="E62" s="24">
        <f>IF(D62&lt;=0,0,D62*Schulden!F8/12)</f>
        <v/>
      </c>
      <c r="F62" s="24">
        <f>IF(D62&lt;=0,0,MIN(D62+E62,MIN(Schulden!G8,D62+E62)+MIN(MAX(0,Strategie!$C$9+SUMIFS(Sonderzahlungen!$D$8:$D$67,Sonderzahlungen!$G$8:$G$67,$B62,Sonderzahlungen!$E$8:$E$67,"Nach Strategie")-(IF(AND(Schulden!J8&lt;Schulden!J8,D62&gt;0),MAX(0,D62+E62-MIN(Schulden!G8,D62+E62)),0)+IF(AND(Schulden!J9&lt;Schulden!J8,H62&gt;0),MAX(0,H62+I62-MIN(Schulden!G9,H62+I62)),0)+IF(AND(Schulden!J10&lt;Schulden!J8,L62&gt;0),MAX(0,L62+M62-MIN(Schulden!G10,L62+M62)),0)+IF(AND(Schulden!J11&lt;Schulden!J8,P62&gt;0),MAX(0,P62+Q62-MIN(Schulden!G11,P62+Q62)),0)+IF(AND(Schulden!J12&lt;Schulden!J8,T62&gt;0),MAX(0,T62+U62-MIN(Schulden!G12,T62+U62)),0)+IF(AND(Schulden!J13&lt;Schulden!J8,X62&gt;0),MAX(0,X62+Y62-MIN(Schulden!G13,X62+Y62)),0)+IF(AND(Schulden!J14&lt;Schulden!J8,AB62&gt;0),MAX(0,AB62+AC62-MIN(Schulden!G14,AB62+AC62)),0)+IF(AND(Schulden!J15&lt;Schulden!J8,AF62&gt;0),MAX(0,AF62+AG62-MIN(Schulden!G15,AF62+AG62)),0)+IF(AND(Schulden!J16&lt;Schulden!J8,AJ62&gt;0),MAX(0,AJ62+AK62-MIN(Schulden!G16,AJ62+AK62)),0)+IF(AND(Schulden!J17&lt;Schulden!J8,AN62&gt;0),MAX(0,AN62+AO62-MIN(Schulden!G17,AN62+AO62)),0)+IF(AND(Schulden!J18&lt;Schulden!J8,AR62&gt;0),MAX(0,AR62+AS62-MIN(Schulden!G18,AR62+AS62)),0)+IF(AND(Schulden!J19&lt;Schulden!J8,AV62&gt;0),MAX(0,AV62+AW62-MIN(Schulden!G19,AV62+AW62)),0)+IF(AND(Schulden!J20&lt;Schulden!J8,AZ62&gt;0),MAX(0,AZ62+BA62-MIN(Schulden!G20,AZ62+BA62)),0)+IF(AND(Schulden!J21&lt;Schulden!J8,BD62&gt;0),MAX(0,BD62+BE62-MIN(Schulden!G21,BD62+BE62)),0)+IF(AND(Schulden!J22&lt;Schulden!J8,BH62&gt;0),MAX(0,BH62+BI62-MIN(Schulden!G22,BH62+BI62)),0))),MAX(0,D62+E62-MIN(Schulden!G8,D62+E62)))+SUMIFS(Sonderzahlungen!$D$8:$D$67,Sonderzahlungen!$G$8:$G$67,$B62,Sonderzahlungen!$E$8:$E$67,"Gezielte Schuld",Sonderzahlungen!$F$8:$F$67,Schulden!B8)))</f>
        <v/>
      </c>
      <c r="G62" s="24">
        <f>MAX(0,D62+E62-F62)</f>
        <v/>
      </c>
      <c r="H62" s="24">
        <f>K61</f>
        <v/>
      </c>
      <c r="I62" s="24">
        <f>IF(H62&lt;=0,0,H62*Schulden!F9/12)</f>
        <v/>
      </c>
      <c r="J62" s="24">
        <f>IF(H62&lt;=0,0,MIN(H62+I62,MIN(Schulden!G9,H62+I62)+MIN(MAX(0,Strategie!$C$9+SUMIFS(Sonderzahlungen!$D$8:$D$67,Sonderzahlungen!$G$8:$G$67,$B62,Sonderzahlungen!$E$8:$E$67,"Nach Strategie")-(IF(AND(Schulden!J8&lt;Schulden!J9,D62&gt;0),MAX(0,D62+E62-MIN(Schulden!G8,D62+E62)),0)+IF(AND(Schulden!J9&lt;Schulden!J9,H62&gt;0),MAX(0,H62+I62-MIN(Schulden!G9,H62+I62)),0)+IF(AND(Schulden!J10&lt;Schulden!J9,L62&gt;0),MAX(0,L62+M62-MIN(Schulden!G10,L62+M62)),0)+IF(AND(Schulden!J11&lt;Schulden!J9,P62&gt;0),MAX(0,P62+Q62-MIN(Schulden!G11,P62+Q62)),0)+IF(AND(Schulden!J12&lt;Schulden!J9,T62&gt;0),MAX(0,T62+U62-MIN(Schulden!G12,T62+U62)),0)+IF(AND(Schulden!J13&lt;Schulden!J9,X62&gt;0),MAX(0,X62+Y62-MIN(Schulden!G13,X62+Y62)),0)+IF(AND(Schulden!J14&lt;Schulden!J9,AB62&gt;0),MAX(0,AB62+AC62-MIN(Schulden!G14,AB62+AC62)),0)+IF(AND(Schulden!J15&lt;Schulden!J9,AF62&gt;0),MAX(0,AF62+AG62-MIN(Schulden!G15,AF62+AG62)),0)+IF(AND(Schulden!J16&lt;Schulden!J9,AJ62&gt;0),MAX(0,AJ62+AK62-MIN(Schulden!G16,AJ62+AK62)),0)+IF(AND(Schulden!J17&lt;Schulden!J9,AN62&gt;0),MAX(0,AN62+AO62-MIN(Schulden!G17,AN62+AO62)),0)+IF(AND(Schulden!J18&lt;Schulden!J9,AR62&gt;0),MAX(0,AR62+AS62-MIN(Schulden!G18,AR62+AS62)),0)+IF(AND(Schulden!J19&lt;Schulden!J9,AV62&gt;0),MAX(0,AV62+AW62-MIN(Schulden!G19,AV62+AW62)),0)+IF(AND(Schulden!J20&lt;Schulden!J9,AZ62&gt;0),MAX(0,AZ62+BA62-MIN(Schulden!G20,AZ62+BA62)),0)+IF(AND(Schulden!J21&lt;Schulden!J9,BD62&gt;0),MAX(0,BD62+BE62-MIN(Schulden!G21,BD62+BE62)),0)+IF(AND(Schulden!J22&lt;Schulden!J9,BH62&gt;0),MAX(0,BH62+BI62-MIN(Schulden!G22,BH62+BI62)),0))),MAX(0,H62+I62-MIN(Schulden!G9,H62+I62)))+SUMIFS(Sonderzahlungen!$D$8:$D$67,Sonderzahlungen!$G$8:$G$67,$B62,Sonderzahlungen!$E$8:$E$67,"Gezielte Schuld",Sonderzahlungen!$F$8:$F$67,Schulden!B9)))</f>
        <v/>
      </c>
      <c r="K62" s="24">
        <f>MAX(0,H62+I62-J62)</f>
        <v/>
      </c>
      <c r="L62" s="24">
        <f>O61</f>
        <v/>
      </c>
      <c r="M62" s="24">
        <f>IF(L62&lt;=0,0,L62*Schulden!F10/12)</f>
        <v/>
      </c>
      <c r="N62" s="24">
        <f>IF(L62&lt;=0,0,MIN(L62+M62,MIN(Schulden!G10,L62+M62)+MIN(MAX(0,Strategie!$C$9+SUMIFS(Sonderzahlungen!$D$8:$D$67,Sonderzahlungen!$G$8:$G$67,$B62,Sonderzahlungen!$E$8:$E$67,"Nach Strategie")-(IF(AND(Schulden!J8&lt;Schulden!J10,D62&gt;0),MAX(0,D62+E62-MIN(Schulden!G8,D62+E62)),0)+IF(AND(Schulden!J9&lt;Schulden!J10,H62&gt;0),MAX(0,H62+I62-MIN(Schulden!G9,H62+I62)),0)+IF(AND(Schulden!J10&lt;Schulden!J10,L62&gt;0),MAX(0,L62+M62-MIN(Schulden!G10,L62+M62)),0)+IF(AND(Schulden!J11&lt;Schulden!J10,P62&gt;0),MAX(0,P62+Q62-MIN(Schulden!G11,P62+Q62)),0)+IF(AND(Schulden!J12&lt;Schulden!J10,T62&gt;0),MAX(0,T62+U62-MIN(Schulden!G12,T62+U62)),0)+IF(AND(Schulden!J13&lt;Schulden!J10,X62&gt;0),MAX(0,X62+Y62-MIN(Schulden!G13,X62+Y62)),0)+IF(AND(Schulden!J14&lt;Schulden!J10,AB62&gt;0),MAX(0,AB62+AC62-MIN(Schulden!G14,AB62+AC62)),0)+IF(AND(Schulden!J15&lt;Schulden!J10,AF62&gt;0),MAX(0,AF62+AG62-MIN(Schulden!G15,AF62+AG62)),0)+IF(AND(Schulden!J16&lt;Schulden!J10,AJ62&gt;0),MAX(0,AJ62+AK62-MIN(Schulden!G16,AJ62+AK62)),0)+IF(AND(Schulden!J17&lt;Schulden!J10,AN62&gt;0),MAX(0,AN62+AO62-MIN(Schulden!G17,AN62+AO62)),0)+IF(AND(Schulden!J18&lt;Schulden!J10,AR62&gt;0),MAX(0,AR62+AS62-MIN(Schulden!G18,AR62+AS62)),0)+IF(AND(Schulden!J19&lt;Schulden!J10,AV62&gt;0),MAX(0,AV62+AW62-MIN(Schulden!G19,AV62+AW62)),0)+IF(AND(Schulden!J20&lt;Schulden!J10,AZ62&gt;0),MAX(0,AZ62+BA62-MIN(Schulden!G20,AZ62+BA62)),0)+IF(AND(Schulden!J21&lt;Schulden!J10,BD62&gt;0),MAX(0,BD62+BE62-MIN(Schulden!G21,BD62+BE62)),0)+IF(AND(Schulden!J22&lt;Schulden!J10,BH62&gt;0),MAX(0,BH62+BI62-MIN(Schulden!G22,BH62+BI62)),0))),MAX(0,L62+M62-MIN(Schulden!G10,L62+M62)))+SUMIFS(Sonderzahlungen!$D$8:$D$67,Sonderzahlungen!$G$8:$G$67,$B62,Sonderzahlungen!$E$8:$E$67,"Gezielte Schuld",Sonderzahlungen!$F$8:$F$67,Schulden!B10)))</f>
        <v/>
      </c>
      <c r="O62" s="24">
        <f>MAX(0,L62+M62-N62)</f>
        <v/>
      </c>
      <c r="P62" s="24">
        <f>S61</f>
        <v/>
      </c>
      <c r="Q62" s="24">
        <f>IF(P62&lt;=0,0,P62*Schulden!F11/12)</f>
        <v/>
      </c>
      <c r="R62" s="24">
        <f>IF(P62&lt;=0,0,MIN(P62+Q62,MIN(Schulden!G11,P62+Q62)+MIN(MAX(0,Strategie!$C$9+SUMIFS(Sonderzahlungen!$D$8:$D$67,Sonderzahlungen!$G$8:$G$67,$B62,Sonderzahlungen!$E$8:$E$67,"Nach Strategie")-(IF(AND(Schulden!J8&lt;Schulden!J11,D62&gt;0),MAX(0,D62+E62-MIN(Schulden!G8,D62+E62)),0)+IF(AND(Schulden!J9&lt;Schulden!J11,H62&gt;0),MAX(0,H62+I62-MIN(Schulden!G9,H62+I62)),0)+IF(AND(Schulden!J10&lt;Schulden!J11,L62&gt;0),MAX(0,L62+M62-MIN(Schulden!G10,L62+M62)),0)+IF(AND(Schulden!J11&lt;Schulden!J11,P62&gt;0),MAX(0,P62+Q62-MIN(Schulden!G11,P62+Q62)),0)+IF(AND(Schulden!J12&lt;Schulden!J11,T62&gt;0),MAX(0,T62+U62-MIN(Schulden!G12,T62+U62)),0)+IF(AND(Schulden!J13&lt;Schulden!J11,X62&gt;0),MAX(0,X62+Y62-MIN(Schulden!G13,X62+Y62)),0)+IF(AND(Schulden!J14&lt;Schulden!J11,AB62&gt;0),MAX(0,AB62+AC62-MIN(Schulden!G14,AB62+AC62)),0)+IF(AND(Schulden!J15&lt;Schulden!J11,AF62&gt;0),MAX(0,AF62+AG62-MIN(Schulden!G15,AF62+AG62)),0)+IF(AND(Schulden!J16&lt;Schulden!J11,AJ62&gt;0),MAX(0,AJ62+AK62-MIN(Schulden!G16,AJ62+AK62)),0)+IF(AND(Schulden!J17&lt;Schulden!J11,AN62&gt;0),MAX(0,AN62+AO62-MIN(Schulden!G17,AN62+AO62)),0)+IF(AND(Schulden!J18&lt;Schulden!J11,AR62&gt;0),MAX(0,AR62+AS62-MIN(Schulden!G18,AR62+AS62)),0)+IF(AND(Schulden!J19&lt;Schulden!J11,AV62&gt;0),MAX(0,AV62+AW62-MIN(Schulden!G19,AV62+AW62)),0)+IF(AND(Schulden!J20&lt;Schulden!J11,AZ62&gt;0),MAX(0,AZ62+BA62-MIN(Schulden!G20,AZ62+BA62)),0)+IF(AND(Schulden!J21&lt;Schulden!J11,BD62&gt;0),MAX(0,BD62+BE62-MIN(Schulden!G21,BD62+BE62)),0)+IF(AND(Schulden!J22&lt;Schulden!J11,BH62&gt;0),MAX(0,BH62+BI62-MIN(Schulden!G22,BH62+BI62)),0))),MAX(0,P62+Q62-MIN(Schulden!G11,P62+Q62)))+SUMIFS(Sonderzahlungen!$D$8:$D$67,Sonderzahlungen!$G$8:$G$67,$B62,Sonderzahlungen!$E$8:$E$67,"Gezielte Schuld",Sonderzahlungen!$F$8:$F$67,Schulden!B11)))</f>
        <v/>
      </c>
      <c r="S62" s="24">
        <f>MAX(0,P62+Q62-R62)</f>
        <v/>
      </c>
      <c r="T62" s="24">
        <f>W61</f>
        <v/>
      </c>
      <c r="U62" s="24">
        <f>IF(T62&lt;=0,0,T62*Schulden!F12/12)</f>
        <v/>
      </c>
      <c r="V62" s="24">
        <f>IF(T62&lt;=0,0,MIN(T62+U62,MIN(Schulden!G12,T62+U62)+MIN(MAX(0,Strategie!$C$9+SUMIFS(Sonderzahlungen!$D$8:$D$67,Sonderzahlungen!$G$8:$G$67,$B62,Sonderzahlungen!$E$8:$E$67,"Nach Strategie")-(IF(AND(Schulden!J8&lt;Schulden!J12,D62&gt;0),MAX(0,D62+E62-MIN(Schulden!G8,D62+E62)),0)+IF(AND(Schulden!J9&lt;Schulden!J12,H62&gt;0),MAX(0,H62+I62-MIN(Schulden!G9,H62+I62)),0)+IF(AND(Schulden!J10&lt;Schulden!J12,L62&gt;0),MAX(0,L62+M62-MIN(Schulden!G10,L62+M62)),0)+IF(AND(Schulden!J11&lt;Schulden!J12,P62&gt;0),MAX(0,P62+Q62-MIN(Schulden!G11,P62+Q62)),0)+IF(AND(Schulden!J12&lt;Schulden!J12,T62&gt;0),MAX(0,T62+U62-MIN(Schulden!G12,T62+U62)),0)+IF(AND(Schulden!J13&lt;Schulden!J12,X62&gt;0),MAX(0,X62+Y62-MIN(Schulden!G13,X62+Y62)),0)+IF(AND(Schulden!J14&lt;Schulden!J12,AB62&gt;0),MAX(0,AB62+AC62-MIN(Schulden!G14,AB62+AC62)),0)+IF(AND(Schulden!J15&lt;Schulden!J12,AF62&gt;0),MAX(0,AF62+AG62-MIN(Schulden!G15,AF62+AG62)),0)+IF(AND(Schulden!J16&lt;Schulden!J12,AJ62&gt;0),MAX(0,AJ62+AK62-MIN(Schulden!G16,AJ62+AK62)),0)+IF(AND(Schulden!J17&lt;Schulden!J12,AN62&gt;0),MAX(0,AN62+AO62-MIN(Schulden!G17,AN62+AO62)),0)+IF(AND(Schulden!J18&lt;Schulden!J12,AR62&gt;0),MAX(0,AR62+AS62-MIN(Schulden!G18,AR62+AS62)),0)+IF(AND(Schulden!J19&lt;Schulden!J12,AV62&gt;0),MAX(0,AV62+AW62-MIN(Schulden!G19,AV62+AW62)),0)+IF(AND(Schulden!J20&lt;Schulden!J12,AZ62&gt;0),MAX(0,AZ62+BA62-MIN(Schulden!G20,AZ62+BA62)),0)+IF(AND(Schulden!J21&lt;Schulden!J12,BD62&gt;0),MAX(0,BD62+BE62-MIN(Schulden!G21,BD62+BE62)),0)+IF(AND(Schulden!J22&lt;Schulden!J12,BH62&gt;0),MAX(0,BH62+BI62-MIN(Schulden!G22,BH62+BI62)),0))),MAX(0,T62+U62-MIN(Schulden!G12,T62+U62)))+SUMIFS(Sonderzahlungen!$D$8:$D$67,Sonderzahlungen!$G$8:$G$67,$B62,Sonderzahlungen!$E$8:$E$67,"Gezielte Schuld",Sonderzahlungen!$F$8:$F$67,Schulden!B12)))</f>
        <v/>
      </c>
      <c r="W62" s="24">
        <f>MAX(0,T62+U62-V62)</f>
        <v/>
      </c>
      <c r="X62" s="24">
        <f>AA61</f>
        <v/>
      </c>
      <c r="Y62" s="24">
        <f>IF(X62&lt;=0,0,X62*Schulden!F13/12)</f>
        <v/>
      </c>
      <c r="Z62" s="24">
        <f>IF(X62&lt;=0,0,MIN(X62+Y62,MIN(Schulden!G13,X62+Y62)+MIN(MAX(0,Strategie!$C$9+SUMIFS(Sonderzahlungen!$D$8:$D$67,Sonderzahlungen!$G$8:$G$67,$B62,Sonderzahlungen!$E$8:$E$67,"Nach Strategie")-(IF(AND(Schulden!J8&lt;Schulden!J13,D62&gt;0),MAX(0,D62+E62-MIN(Schulden!G8,D62+E62)),0)+IF(AND(Schulden!J9&lt;Schulden!J13,H62&gt;0),MAX(0,H62+I62-MIN(Schulden!G9,H62+I62)),0)+IF(AND(Schulden!J10&lt;Schulden!J13,L62&gt;0),MAX(0,L62+M62-MIN(Schulden!G10,L62+M62)),0)+IF(AND(Schulden!J11&lt;Schulden!J13,P62&gt;0),MAX(0,P62+Q62-MIN(Schulden!G11,P62+Q62)),0)+IF(AND(Schulden!J12&lt;Schulden!J13,T62&gt;0),MAX(0,T62+U62-MIN(Schulden!G12,T62+U62)),0)+IF(AND(Schulden!J13&lt;Schulden!J13,X62&gt;0),MAX(0,X62+Y62-MIN(Schulden!G13,X62+Y62)),0)+IF(AND(Schulden!J14&lt;Schulden!J13,AB62&gt;0),MAX(0,AB62+AC62-MIN(Schulden!G14,AB62+AC62)),0)+IF(AND(Schulden!J15&lt;Schulden!J13,AF62&gt;0),MAX(0,AF62+AG62-MIN(Schulden!G15,AF62+AG62)),0)+IF(AND(Schulden!J16&lt;Schulden!J13,AJ62&gt;0),MAX(0,AJ62+AK62-MIN(Schulden!G16,AJ62+AK62)),0)+IF(AND(Schulden!J17&lt;Schulden!J13,AN62&gt;0),MAX(0,AN62+AO62-MIN(Schulden!G17,AN62+AO62)),0)+IF(AND(Schulden!J18&lt;Schulden!J13,AR62&gt;0),MAX(0,AR62+AS62-MIN(Schulden!G18,AR62+AS62)),0)+IF(AND(Schulden!J19&lt;Schulden!J13,AV62&gt;0),MAX(0,AV62+AW62-MIN(Schulden!G19,AV62+AW62)),0)+IF(AND(Schulden!J20&lt;Schulden!J13,AZ62&gt;0),MAX(0,AZ62+BA62-MIN(Schulden!G20,AZ62+BA62)),0)+IF(AND(Schulden!J21&lt;Schulden!J13,BD62&gt;0),MAX(0,BD62+BE62-MIN(Schulden!G21,BD62+BE62)),0)+IF(AND(Schulden!J22&lt;Schulden!J13,BH62&gt;0),MAX(0,BH62+BI62-MIN(Schulden!G22,BH62+BI62)),0))),MAX(0,X62+Y62-MIN(Schulden!G13,X62+Y62)))+SUMIFS(Sonderzahlungen!$D$8:$D$67,Sonderzahlungen!$G$8:$G$67,$B62,Sonderzahlungen!$E$8:$E$67,"Gezielte Schuld",Sonderzahlungen!$F$8:$F$67,Schulden!B13)))</f>
        <v/>
      </c>
      <c r="AA62" s="24">
        <f>MAX(0,X62+Y62-Z62)</f>
        <v/>
      </c>
      <c r="AB62" s="24">
        <f>AE61</f>
        <v/>
      </c>
      <c r="AC62" s="24">
        <f>IF(AB62&lt;=0,0,AB62*Schulden!F14/12)</f>
        <v/>
      </c>
      <c r="AD62" s="24">
        <f>IF(AB62&lt;=0,0,MIN(AB62+AC62,MIN(Schulden!G14,AB62+AC62)+MIN(MAX(0,Strategie!$C$9+SUMIFS(Sonderzahlungen!$D$8:$D$67,Sonderzahlungen!$G$8:$G$67,$B62,Sonderzahlungen!$E$8:$E$67,"Nach Strategie")-(IF(AND(Schulden!J8&lt;Schulden!J14,D62&gt;0),MAX(0,D62+E62-MIN(Schulden!G8,D62+E62)),0)+IF(AND(Schulden!J9&lt;Schulden!J14,H62&gt;0),MAX(0,H62+I62-MIN(Schulden!G9,H62+I62)),0)+IF(AND(Schulden!J10&lt;Schulden!J14,L62&gt;0),MAX(0,L62+M62-MIN(Schulden!G10,L62+M62)),0)+IF(AND(Schulden!J11&lt;Schulden!J14,P62&gt;0),MAX(0,P62+Q62-MIN(Schulden!G11,P62+Q62)),0)+IF(AND(Schulden!J12&lt;Schulden!J14,T62&gt;0),MAX(0,T62+U62-MIN(Schulden!G12,T62+U62)),0)+IF(AND(Schulden!J13&lt;Schulden!J14,X62&gt;0),MAX(0,X62+Y62-MIN(Schulden!G13,X62+Y62)),0)+IF(AND(Schulden!J14&lt;Schulden!J14,AB62&gt;0),MAX(0,AB62+AC62-MIN(Schulden!G14,AB62+AC62)),0)+IF(AND(Schulden!J15&lt;Schulden!J14,AF62&gt;0),MAX(0,AF62+AG62-MIN(Schulden!G15,AF62+AG62)),0)+IF(AND(Schulden!J16&lt;Schulden!J14,AJ62&gt;0),MAX(0,AJ62+AK62-MIN(Schulden!G16,AJ62+AK62)),0)+IF(AND(Schulden!J17&lt;Schulden!J14,AN62&gt;0),MAX(0,AN62+AO62-MIN(Schulden!G17,AN62+AO62)),0)+IF(AND(Schulden!J18&lt;Schulden!J14,AR62&gt;0),MAX(0,AR62+AS62-MIN(Schulden!G18,AR62+AS62)),0)+IF(AND(Schulden!J19&lt;Schulden!J14,AV62&gt;0),MAX(0,AV62+AW62-MIN(Schulden!G19,AV62+AW62)),0)+IF(AND(Schulden!J20&lt;Schulden!J14,AZ62&gt;0),MAX(0,AZ62+BA62-MIN(Schulden!G20,AZ62+BA62)),0)+IF(AND(Schulden!J21&lt;Schulden!J14,BD62&gt;0),MAX(0,BD62+BE62-MIN(Schulden!G21,BD62+BE62)),0)+IF(AND(Schulden!J22&lt;Schulden!J14,BH62&gt;0),MAX(0,BH62+BI62-MIN(Schulden!G22,BH62+BI62)),0))),MAX(0,AB62+AC62-MIN(Schulden!G14,AB62+AC62)))+SUMIFS(Sonderzahlungen!$D$8:$D$67,Sonderzahlungen!$G$8:$G$67,$B62,Sonderzahlungen!$E$8:$E$67,"Gezielte Schuld",Sonderzahlungen!$F$8:$F$67,Schulden!B14)))</f>
        <v/>
      </c>
      <c r="AE62" s="24">
        <f>MAX(0,AB62+AC62-AD62)</f>
        <v/>
      </c>
      <c r="AF62" s="24">
        <f>AI61</f>
        <v/>
      </c>
      <c r="AG62" s="24">
        <f>IF(AF62&lt;=0,0,AF62*Schulden!F15/12)</f>
        <v/>
      </c>
      <c r="AH62" s="24">
        <f>IF(AF62&lt;=0,0,MIN(AF62+AG62,MIN(Schulden!G15,AF62+AG62)+MIN(MAX(0,Strategie!$C$9+SUMIFS(Sonderzahlungen!$D$8:$D$67,Sonderzahlungen!$G$8:$G$67,$B62,Sonderzahlungen!$E$8:$E$67,"Nach Strategie")-(IF(AND(Schulden!J8&lt;Schulden!J15,D62&gt;0),MAX(0,D62+E62-MIN(Schulden!G8,D62+E62)),0)+IF(AND(Schulden!J9&lt;Schulden!J15,H62&gt;0),MAX(0,H62+I62-MIN(Schulden!G9,H62+I62)),0)+IF(AND(Schulden!J10&lt;Schulden!J15,L62&gt;0),MAX(0,L62+M62-MIN(Schulden!G10,L62+M62)),0)+IF(AND(Schulden!J11&lt;Schulden!J15,P62&gt;0),MAX(0,P62+Q62-MIN(Schulden!G11,P62+Q62)),0)+IF(AND(Schulden!J12&lt;Schulden!J15,T62&gt;0),MAX(0,T62+U62-MIN(Schulden!G12,T62+U62)),0)+IF(AND(Schulden!J13&lt;Schulden!J15,X62&gt;0),MAX(0,X62+Y62-MIN(Schulden!G13,X62+Y62)),0)+IF(AND(Schulden!J14&lt;Schulden!J15,AB62&gt;0),MAX(0,AB62+AC62-MIN(Schulden!G14,AB62+AC62)),0)+IF(AND(Schulden!J15&lt;Schulden!J15,AF62&gt;0),MAX(0,AF62+AG62-MIN(Schulden!G15,AF62+AG62)),0)+IF(AND(Schulden!J16&lt;Schulden!J15,AJ62&gt;0),MAX(0,AJ62+AK62-MIN(Schulden!G16,AJ62+AK62)),0)+IF(AND(Schulden!J17&lt;Schulden!J15,AN62&gt;0),MAX(0,AN62+AO62-MIN(Schulden!G17,AN62+AO62)),0)+IF(AND(Schulden!J18&lt;Schulden!J15,AR62&gt;0),MAX(0,AR62+AS62-MIN(Schulden!G18,AR62+AS62)),0)+IF(AND(Schulden!J19&lt;Schulden!J15,AV62&gt;0),MAX(0,AV62+AW62-MIN(Schulden!G19,AV62+AW62)),0)+IF(AND(Schulden!J20&lt;Schulden!J15,AZ62&gt;0),MAX(0,AZ62+BA62-MIN(Schulden!G20,AZ62+BA62)),0)+IF(AND(Schulden!J21&lt;Schulden!J15,BD62&gt;0),MAX(0,BD62+BE62-MIN(Schulden!G21,BD62+BE62)),0)+IF(AND(Schulden!J22&lt;Schulden!J15,BH62&gt;0),MAX(0,BH62+BI62-MIN(Schulden!G22,BH62+BI62)),0))),MAX(0,AF62+AG62-MIN(Schulden!G15,AF62+AG62)))+SUMIFS(Sonderzahlungen!$D$8:$D$67,Sonderzahlungen!$G$8:$G$67,$B62,Sonderzahlungen!$E$8:$E$67,"Gezielte Schuld",Sonderzahlungen!$F$8:$F$67,Schulden!B15)))</f>
        <v/>
      </c>
      <c r="AI62" s="24">
        <f>MAX(0,AF62+AG62-AH62)</f>
        <v/>
      </c>
      <c r="AJ62" s="24">
        <f>AM61</f>
        <v/>
      </c>
      <c r="AK62" s="24">
        <f>IF(AJ62&lt;=0,0,AJ62*Schulden!F16/12)</f>
        <v/>
      </c>
      <c r="AL62" s="24">
        <f>IF(AJ62&lt;=0,0,MIN(AJ62+AK62,MIN(Schulden!G16,AJ62+AK62)+MIN(MAX(0,Strategie!$C$9+SUMIFS(Sonderzahlungen!$D$8:$D$67,Sonderzahlungen!$G$8:$G$67,$B62,Sonderzahlungen!$E$8:$E$67,"Nach Strategie")-(IF(AND(Schulden!J8&lt;Schulden!J16,D62&gt;0),MAX(0,D62+E62-MIN(Schulden!G8,D62+E62)),0)+IF(AND(Schulden!J9&lt;Schulden!J16,H62&gt;0),MAX(0,H62+I62-MIN(Schulden!G9,H62+I62)),0)+IF(AND(Schulden!J10&lt;Schulden!J16,L62&gt;0),MAX(0,L62+M62-MIN(Schulden!G10,L62+M62)),0)+IF(AND(Schulden!J11&lt;Schulden!J16,P62&gt;0),MAX(0,P62+Q62-MIN(Schulden!G11,P62+Q62)),0)+IF(AND(Schulden!J12&lt;Schulden!J16,T62&gt;0),MAX(0,T62+U62-MIN(Schulden!G12,T62+U62)),0)+IF(AND(Schulden!J13&lt;Schulden!J16,X62&gt;0),MAX(0,X62+Y62-MIN(Schulden!G13,X62+Y62)),0)+IF(AND(Schulden!J14&lt;Schulden!J16,AB62&gt;0),MAX(0,AB62+AC62-MIN(Schulden!G14,AB62+AC62)),0)+IF(AND(Schulden!J15&lt;Schulden!J16,AF62&gt;0),MAX(0,AF62+AG62-MIN(Schulden!G15,AF62+AG62)),0)+IF(AND(Schulden!J16&lt;Schulden!J16,AJ62&gt;0),MAX(0,AJ62+AK62-MIN(Schulden!G16,AJ62+AK62)),0)+IF(AND(Schulden!J17&lt;Schulden!J16,AN62&gt;0),MAX(0,AN62+AO62-MIN(Schulden!G17,AN62+AO62)),0)+IF(AND(Schulden!J18&lt;Schulden!J16,AR62&gt;0),MAX(0,AR62+AS62-MIN(Schulden!G18,AR62+AS62)),0)+IF(AND(Schulden!J19&lt;Schulden!J16,AV62&gt;0),MAX(0,AV62+AW62-MIN(Schulden!G19,AV62+AW62)),0)+IF(AND(Schulden!J20&lt;Schulden!J16,AZ62&gt;0),MAX(0,AZ62+BA62-MIN(Schulden!G20,AZ62+BA62)),0)+IF(AND(Schulden!J21&lt;Schulden!J16,BD62&gt;0),MAX(0,BD62+BE62-MIN(Schulden!G21,BD62+BE62)),0)+IF(AND(Schulden!J22&lt;Schulden!J16,BH62&gt;0),MAX(0,BH62+BI62-MIN(Schulden!G22,BH62+BI62)),0))),MAX(0,AJ62+AK62-MIN(Schulden!G16,AJ62+AK62)))+SUMIFS(Sonderzahlungen!$D$8:$D$67,Sonderzahlungen!$G$8:$G$67,$B62,Sonderzahlungen!$E$8:$E$67,"Gezielte Schuld",Sonderzahlungen!$F$8:$F$67,Schulden!B16)))</f>
        <v/>
      </c>
      <c r="AM62" s="24">
        <f>MAX(0,AJ62+AK62-AL62)</f>
        <v/>
      </c>
      <c r="AN62" s="24">
        <f>AQ61</f>
        <v/>
      </c>
      <c r="AO62" s="24">
        <f>IF(AN62&lt;=0,0,AN62*Schulden!F17/12)</f>
        <v/>
      </c>
      <c r="AP62" s="24">
        <f>IF(AN62&lt;=0,0,MIN(AN62+AO62,MIN(Schulden!G17,AN62+AO62)+MIN(MAX(0,Strategie!$C$9+SUMIFS(Sonderzahlungen!$D$8:$D$67,Sonderzahlungen!$G$8:$G$67,$B62,Sonderzahlungen!$E$8:$E$67,"Nach Strategie")-(IF(AND(Schulden!J8&lt;Schulden!J17,D62&gt;0),MAX(0,D62+E62-MIN(Schulden!G8,D62+E62)),0)+IF(AND(Schulden!J9&lt;Schulden!J17,H62&gt;0),MAX(0,H62+I62-MIN(Schulden!G9,H62+I62)),0)+IF(AND(Schulden!J10&lt;Schulden!J17,L62&gt;0),MAX(0,L62+M62-MIN(Schulden!G10,L62+M62)),0)+IF(AND(Schulden!J11&lt;Schulden!J17,P62&gt;0),MAX(0,P62+Q62-MIN(Schulden!G11,P62+Q62)),0)+IF(AND(Schulden!J12&lt;Schulden!J17,T62&gt;0),MAX(0,T62+U62-MIN(Schulden!G12,T62+U62)),0)+IF(AND(Schulden!J13&lt;Schulden!J17,X62&gt;0),MAX(0,X62+Y62-MIN(Schulden!G13,X62+Y62)),0)+IF(AND(Schulden!J14&lt;Schulden!J17,AB62&gt;0),MAX(0,AB62+AC62-MIN(Schulden!G14,AB62+AC62)),0)+IF(AND(Schulden!J15&lt;Schulden!J17,AF62&gt;0),MAX(0,AF62+AG62-MIN(Schulden!G15,AF62+AG62)),0)+IF(AND(Schulden!J16&lt;Schulden!J17,AJ62&gt;0),MAX(0,AJ62+AK62-MIN(Schulden!G16,AJ62+AK62)),0)+IF(AND(Schulden!J17&lt;Schulden!J17,AN62&gt;0),MAX(0,AN62+AO62-MIN(Schulden!G17,AN62+AO62)),0)+IF(AND(Schulden!J18&lt;Schulden!J17,AR62&gt;0),MAX(0,AR62+AS62-MIN(Schulden!G18,AR62+AS62)),0)+IF(AND(Schulden!J19&lt;Schulden!J17,AV62&gt;0),MAX(0,AV62+AW62-MIN(Schulden!G19,AV62+AW62)),0)+IF(AND(Schulden!J20&lt;Schulden!J17,AZ62&gt;0),MAX(0,AZ62+BA62-MIN(Schulden!G20,AZ62+BA62)),0)+IF(AND(Schulden!J21&lt;Schulden!J17,BD62&gt;0),MAX(0,BD62+BE62-MIN(Schulden!G21,BD62+BE62)),0)+IF(AND(Schulden!J22&lt;Schulden!J17,BH62&gt;0),MAX(0,BH62+BI62-MIN(Schulden!G22,BH62+BI62)),0))),MAX(0,AN62+AO62-MIN(Schulden!G17,AN62+AO62)))+SUMIFS(Sonderzahlungen!$D$8:$D$67,Sonderzahlungen!$G$8:$G$67,$B62,Sonderzahlungen!$E$8:$E$67,"Gezielte Schuld",Sonderzahlungen!$F$8:$F$67,Schulden!B17)))</f>
        <v/>
      </c>
      <c r="AQ62" s="24">
        <f>MAX(0,AN62+AO62-AP62)</f>
        <v/>
      </c>
      <c r="AR62" s="24">
        <f>AU61</f>
        <v/>
      </c>
      <c r="AS62" s="24">
        <f>IF(AR62&lt;=0,0,AR62*Schulden!F18/12)</f>
        <v/>
      </c>
      <c r="AT62" s="24">
        <f>IF(AR62&lt;=0,0,MIN(AR62+AS62,MIN(Schulden!G18,AR62+AS62)+MIN(MAX(0,Strategie!$C$9+SUMIFS(Sonderzahlungen!$D$8:$D$67,Sonderzahlungen!$G$8:$G$67,$B62,Sonderzahlungen!$E$8:$E$67,"Nach Strategie")-(IF(AND(Schulden!J8&lt;Schulden!J18,D62&gt;0),MAX(0,D62+E62-MIN(Schulden!G8,D62+E62)),0)+IF(AND(Schulden!J9&lt;Schulden!J18,H62&gt;0),MAX(0,H62+I62-MIN(Schulden!G9,H62+I62)),0)+IF(AND(Schulden!J10&lt;Schulden!J18,L62&gt;0),MAX(0,L62+M62-MIN(Schulden!G10,L62+M62)),0)+IF(AND(Schulden!J11&lt;Schulden!J18,P62&gt;0),MAX(0,P62+Q62-MIN(Schulden!G11,P62+Q62)),0)+IF(AND(Schulden!J12&lt;Schulden!J18,T62&gt;0),MAX(0,T62+U62-MIN(Schulden!G12,T62+U62)),0)+IF(AND(Schulden!J13&lt;Schulden!J18,X62&gt;0),MAX(0,X62+Y62-MIN(Schulden!G13,X62+Y62)),0)+IF(AND(Schulden!J14&lt;Schulden!J18,AB62&gt;0),MAX(0,AB62+AC62-MIN(Schulden!G14,AB62+AC62)),0)+IF(AND(Schulden!J15&lt;Schulden!J18,AF62&gt;0),MAX(0,AF62+AG62-MIN(Schulden!G15,AF62+AG62)),0)+IF(AND(Schulden!J16&lt;Schulden!J18,AJ62&gt;0),MAX(0,AJ62+AK62-MIN(Schulden!G16,AJ62+AK62)),0)+IF(AND(Schulden!J17&lt;Schulden!J18,AN62&gt;0),MAX(0,AN62+AO62-MIN(Schulden!G17,AN62+AO62)),0)+IF(AND(Schulden!J18&lt;Schulden!J18,AR62&gt;0),MAX(0,AR62+AS62-MIN(Schulden!G18,AR62+AS62)),0)+IF(AND(Schulden!J19&lt;Schulden!J18,AV62&gt;0),MAX(0,AV62+AW62-MIN(Schulden!G19,AV62+AW62)),0)+IF(AND(Schulden!J20&lt;Schulden!J18,AZ62&gt;0),MAX(0,AZ62+BA62-MIN(Schulden!G20,AZ62+BA62)),0)+IF(AND(Schulden!J21&lt;Schulden!J18,BD62&gt;0),MAX(0,BD62+BE62-MIN(Schulden!G21,BD62+BE62)),0)+IF(AND(Schulden!J22&lt;Schulden!J18,BH62&gt;0),MAX(0,BH62+BI62-MIN(Schulden!G22,BH62+BI62)),0))),MAX(0,AR62+AS62-MIN(Schulden!G18,AR62+AS62)))+SUMIFS(Sonderzahlungen!$D$8:$D$67,Sonderzahlungen!$G$8:$G$67,$B62,Sonderzahlungen!$E$8:$E$67,"Gezielte Schuld",Sonderzahlungen!$F$8:$F$67,Schulden!B18)))</f>
        <v/>
      </c>
      <c r="AU62" s="24">
        <f>MAX(0,AR62+AS62-AT62)</f>
        <v/>
      </c>
      <c r="AV62" s="24">
        <f>AY61</f>
        <v/>
      </c>
      <c r="AW62" s="24">
        <f>IF(AV62&lt;=0,0,AV62*Schulden!F19/12)</f>
        <v/>
      </c>
      <c r="AX62" s="24">
        <f>IF(AV62&lt;=0,0,MIN(AV62+AW62,MIN(Schulden!G19,AV62+AW62)+MIN(MAX(0,Strategie!$C$9+SUMIFS(Sonderzahlungen!$D$8:$D$67,Sonderzahlungen!$G$8:$G$67,$B62,Sonderzahlungen!$E$8:$E$67,"Nach Strategie")-(IF(AND(Schulden!J8&lt;Schulden!J19,D62&gt;0),MAX(0,D62+E62-MIN(Schulden!G8,D62+E62)),0)+IF(AND(Schulden!J9&lt;Schulden!J19,H62&gt;0),MAX(0,H62+I62-MIN(Schulden!G9,H62+I62)),0)+IF(AND(Schulden!J10&lt;Schulden!J19,L62&gt;0),MAX(0,L62+M62-MIN(Schulden!G10,L62+M62)),0)+IF(AND(Schulden!J11&lt;Schulden!J19,P62&gt;0),MAX(0,P62+Q62-MIN(Schulden!G11,P62+Q62)),0)+IF(AND(Schulden!J12&lt;Schulden!J19,T62&gt;0),MAX(0,T62+U62-MIN(Schulden!G12,T62+U62)),0)+IF(AND(Schulden!J13&lt;Schulden!J19,X62&gt;0),MAX(0,X62+Y62-MIN(Schulden!G13,X62+Y62)),0)+IF(AND(Schulden!J14&lt;Schulden!J19,AB62&gt;0),MAX(0,AB62+AC62-MIN(Schulden!G14,AB62+AC62)),0)+IF(AND(Schulden!J15&lt;Schulden!J19,AF62&gt;0),MAX(0,AF62+AG62-MIN(Schulden!G15,AF62+AG62)),0)+IF(AND(Schulden!J16&lt;Schulden!J19,AJ62&gt;0),MAX(0,AJ62+AK62-MIN(Schulden!G16,AJ62+AK62)),0)+IF(AND(Schulden!J17&lt;Schulden!J19,AN62&gt;0),MAX(0,AN62+AO62-MIN(Schulden!G17,AN62+AO62)),0)+IF(AND(Schulden!J18&lt;Schulden!J19,AR62&gt;0),MAX(0,AR62+AS62-MIN(Schulden!G18,AR62+AS62)),0)+IF(AND(Schulden!J19&lt;Schulden!J19,AV62&gt;0),MAX(0,AV62+AW62-MIN(Schulden!G19,AV62+AW62)),0)+IF(AND(Schulden!J20&lt;Schulden!J19,AZ62&gt;0),MAX(0,AZ62+BA62-MIN(Schulden!G20,AZ62+BA62)),0)+IF(AND(Schulden!J21&lt;Schulden!J19,BD62&gt;0),MAX(0,BD62+BE62-MIN(Schulden!G21,BD62+BE62)),0)+IF(AND(Schulden!J22&lt;Schulden!J19,BH62&gt;0),MAX(0,BH62+BI62-MIN(Schulden!G22,BH62+BI62)),0))),MAX(0,AV62+AW62-MIN(Schulden!G19,AV62+AW62)))+SUMIFS(Sonderzahlungen!$D$8:$D$67,Sonderzahlungen!$G$8:$G$67,$B62,Sonderzahlungen!$E$8:$E$67,"Gezielte Schuld",Sonderzahlungen!$F$8:$F$67,Schulden!B19)))</f>
        <v/>
      </c>
      <c r="AY62" s="24">
        <f>MAX(0,AV62+AW62-AX62)</f>
        <v/>
      </c>
      <c r="AZ62" s="24">
        <f>BC61</f>
        <v/>
      </c>
      <c r="BA62" s="24">
        <f>IF(AZ62&lt;=0,0,AZ62*Schulden!F20/12)</f>
        <v/>
      </c>
      <c r="BB62" s="24">
        <f>IF(AZ62&lt;=0,0,MIN(AZ62+BA62,MIN(Schulden!G20,AZ62+BA62)+MIN(MAX(0,Strategie!$C$9+SUMIFS(Sonderzahlungen!$D$8:$D$67,Sonderzahlungen!$G$8:$G$67,$B62,Sonderzahlungen!$E$8:$E$67,"Nach Strategie")-(IF(AND(Schulden!J8&lt;Schulden!J20,D62&gt;0),MAX(0,D62+E62-MIN(Schulden!G8,D62+E62)),0)+IF(AND(Schulden!J9&lt;Schulden!J20,H62&gt;0),MAX(0,H62+I62-MIN(Schulden!G9,H62+I62)),0)+IF(AND(Schulden!J10&lt;Schulden!J20,L62&gt;0),MAX(0,L62+M62-MIN(Schulden!G10,L62+M62)),0)+IF(AND(Schulden!J11&lt;Schulden!J20,P62&gt;0),MAX(0,P62+Q62-MIN(Schulden!G11,P62+Q62)),0)+IF(AND(Schulden!J12&lt;Schulden!J20,T62&gt;0),MAX(0,T62+U62-MIN(Schulden!G12,T62+U62)),0)+IF(AND(Schulden!J13&lt;Schulden!J20,X62&gt;0),MAX(0,X62+Y62-MIN(Schulden!G13,X62+Y62)),0)+IF(AND(Schulden!J14&lt;Schulden!J20,AB62&gt;0),MAX(0,AB62+AC62-MIN(Schulden!G14,AB62+AC62)),0)+IF(AND(Schulden!J15&lt;Schulden!J20,AF62&gt;0),MAX(0,AF62+AG62-MIN(Schulden!G15,AF62+AG62)),0)+IF(AND(Schulden!J16&lt;Schulden!J20,AJ62&gt;0),MAX(0,AJ62+AK62-MIN(Schulden!G16,AJ62+AK62)),0)+IF(AND(Schulden!J17&lt;Schulden!J20,AN62&gt;0),MAX(0,AN62+AO62-MIN(Schulden!G17,AN62+AO62)),0)+IF(AND(Schulden!J18&lt;Schulden!J20,AR62&gt;0),MAX(0,AR62+AS62-MIN(Schulden!G18,AR62+AS62)),0)+IF(AND(Schulden!J19&lt;Schulden!J20,AV62&gt;0),MAX(0,AV62+AW62-MIN(Schulden!G19,AV62+AW62)),0)+IF(AND(Schulden!J20&lt;Schulden!J20,AZ62&gt;0),MAX(0,AZ62+BA62-MIN(Schulden!G20,AZ62+BA62)),0)+IF(AND(Schulden!J21&lt;Schulden!J20,BD62&gt;0),MAX(0,BD62+BE62-MIN(Schulden!G21,BD62+BE62)),0)+IF(AND(Schulden!J22&lt;Schulden!J20,BH62&gt;0),MAX(0,BH62+BI62-MIN(Schulden!G22,BH62+BI62)),0))),MAX(0,AZ62+BA62-MIN(Schulden!G20,AZ62+BA62)))+SUMIFS(Sonderzahlungen!$D$8:$D$67,Sonderzahlungen!$G$8:$G$67,$B62,Sonderzahlungen!$E$8:$E$67,"Gezielte Schuld",Sonderzahlungen!$F$8:$F$67,Schulden!B20)))</f>
        <v/>
      </c>
      <c r="BC62" s="24">
        <f>MAX(0,AZ62+BA62-BB62)</f>
        <v/>
      </c>
      <c r="BD62" s="24">
        <f>BG61</f>
        <v/>
      </c>
      <c r="BE62" s="24">
        <f>IF(BD62&lt;=0,0,BD62*Schulden!F21/12)</f>
        <v/>
      </c>
      <c r="BF62" s="24">
        <f>IF(BD62&lt;=0,0,MIN(BD62+BE62,MIN(Schulden!G21,BD62+BE62)+MIN(MAX(0,Strategie!$C$9+SUMIFS(Sonderzahlungen!$D$8:$D$67,Sonderzahlungen!$G$8:$G$67,$B62,Sonderzahlungen!$E$8:$E$67,"Nach Strategie")-(IF(AND(Schulden!J8&lt;Schulden!J21,D62&gt;0),MAX(0,D62+E62-MIN(Schulden!G8,D62+E62)),0)+IF(AND(Schulden!J9&lt;Schulden!J21,H62&gt;0),MAX(0,H62+I62-MIN(Schulden!G9,H62+I62)),0)+IF(AND(Schulden!J10&lt;Schulden!J21,L62&gt;0),MAX(0,L62+M62-MIN(Schulden!G10,L62+M62)),0)+IF(AND(Schulden!J11&lt;Schulden!J21,P62&gt;0),MAX(0,P62+Q62-MIN(Schulden!G11,P62+Q62)),0)+IF(AND(Schulden!J12&lt;Schulden!J21,T62&gt;0),MAX(0,T62+U62-MIN(Schulden!G12,T62+U62)),0)+IF(AND(Schulden!J13&lt;Schulden!J21,X62&gt;0),MAX(0,X62+Y62-MIN(Schulden!G13,X62+Y62)),0)+IF(AND(Schulden!J14&lt;Schulden!J21,AB62&gt;0),MAX(0,AB62+AC62-MIN(Schulden!G14,AB62+AC62)),0)+IF(AND(Schulden!J15&lt;Schulden!J21,AF62&gt;0),MAX(0,AF62+AG62-MIN(Schulden!G15,AF62+AG62)),0)+IF(AND(Schulden!J16&lt;Schulden!J21,AJ62&gt;0),MAX(0,AJ62+AK62-MIN(Schulden!G16,AJ62+AK62)),0)+IF(AND(Schulden!J17&lt;Schulden!J21,AN62&gt;0),MAX(0,AN62+AO62-MIN(Schulden!G17,AN62+AO62)),0)+IF(AND(Schulden!J18&lt;Schulden!J21,AR62&gt;0),MAX(0,AR62+AS62-MIN(Schulden!G18,AR62+AS62)),0)+IF(AND(Schulden!J19&lt;Schulden!J21,AV62&gt;0),MAX(0,AV62+AW62-MIN(Schulden!G19,AV62+AW62)),0)+IF(AND(Schulden!J20&lt;Schulden!J21,AZ62&gt;0),MAX(0,AZ62+BA62-MIN(Schulden!G20,AZ62+BA62)),0)+IF(AND(Schulden!J21&lt;Schulden!J21,BD62&gt;0),MAX(0,BD62+BE62-MIN(Schulden!G21,BD62+BE62)),0)+IF(AND(Schulden!J22&lt;Schulden!J21,BH62&gt;0),MAX(0,BH62+BI62-MIN(Schulden!G22,BH62+BI62)),0))),MAX(0,BD62+BE62-MIN(Schulden!G21,BD62+BE62)))+SUMIFS(Sonderzahlungen!$D$8:$D$67,Sonderzahlungen!$G$8:$G$67,$B62,Sonderzahlungen!$E$8:$E$67,"Gezielte Schuld",Sonderzahlungen!$F$8:$F$67,Schulden!B21)))</f>
        <v/>
      </c>
      <c r="BG62" s="24">
        <f>MAX(0,BD62+BE62-BF62)</f>
        <v/>
      </c>
      <c r="BH62" s="24">
        <f>BK61</f>
        <v/>
      </c>
      <c r="BI62" s="24">
        <f>IF(BH62&lt;=0,0,BH62*Schulden!F22/12)</f>
        <v/>
      </c>
      <c r="BJ62" s="24">
        <f>IF(BH62&lt;=0,0,MIN(BH62+BI62,MIN(Schulden!G22,BH62+BI62)+MIN(MAX(0,Strategie!$C$9+SUMIFS(Sonderzahlungen!$D$8:$D$67,Sonderzahlungen!$G$8:$G$67,$B62,Sonderzahlungen!$E$8:$E$67,"Nach Strategie")-(IF(AND(Schulden!J8&lt;Schulden!J22,D62&gt;0),MAX(0,D62+E62-MIN(Schulden!G8,D62+E62)),0)+IF(AND(Schulden!J9&lt;Schulden!J22,H62&gt;0),MAX(0,H62+I62-MIN(Schulden!G9,H62+I62)),0)+IF(AND(Schulden!J10&lt;Schulden!J22,L62&gt;0),MAX(0,L62+M62-MIN(Schulden!G10,L62+M62)),0)+IF(AND(Schulden!J11&lt;Schulden!J22,P62&gt;0),MAX(0,P62+Q62-MIN(Schulden!G11,P62+Q62)),0)+IF(AND(Schulden!J12&lt;Schulden!J22,T62&gt;0),MAX(0,T62+U62-MIN(Schulden!G12,T62+U62)),0)+IF(AND(Schulden!J13&lt;Schulden!J22,X62&gt;0),MAX(0,X62+Y62-MIN(Schulden!G13,X62+Y62)),0)+IF(AND(Schulden!J14&lt;Schulden!J22,AB62&gt;0),MAX(0,AB62+AC62-MIN(Schulden!G14,AB62+AC62)),0)+IF(AND(Schulden!J15&lt;Schulden!J22,AF62&gt;0),MAX(0,AF62+AG62-MIN(Schulden!G15,AF62+AG62)),0)+IF(AND(Schulden!J16&lt;Schulden!J22,AJ62&gt;0),MAX(0,AJ62+AK62-MIN(Schulden!G16,AJ62+AK62)),0)+IF(AND(Schulden!J17&lt;Schulden!J22,AN62&gt;0),MAX(0,AN62+AO62-MIN(Schulden!G17,AN62+AO62)),0)+IF(AND(Schulden!J18&lt;Schulden!J22,AR62&gt;0),MAX(0,AR62+AS62-MIN(Schulden!G18,AR62+AS62)),0)+IF(AND(Schulden!J19&lt;Schulden!J22,AV62&gt;0),MAX(0,AV62+AW62-MIN(Schulden!G19,AV62+AW62)),0)+IF(AND(Schulden!J20&lt;Schulden!J22,AZ62&gt;0),MAX(0,AZ62+BA62-MIN(Schulden!G20,AZ62+BA62)),0)+IF(AND(Schulden!J21&lt;Schulden!J22,BD62&gt;0),MAX(0,BD62+BE62-MIN(Schulden!G21,BD62+BE62)),0)+IF(AND(Schulden!J22&lt;Schulden!J22,BH62&gt;0),MAX(0,BH62+BI62-MIN(Schulden!G22,BH62+BI62)),0))),MAX(0,BH62+BI62-MIN(Schulden!G22,BH62+BI62)))+SUMIFS(Sonderzahlungen!$D$8:$D$67,Sonderzahlungen!$G$8:$G$67,$B62,Sonderzahlungen!$E$8:$E$67,"Gezielte Schuld",Sonderzahlungen!$F$8:$F$67,Schulden!B22)))</f>
        <v/>
      </c>
      <c r="BK62" s="24">
        <f>MAX(0,BH62+BI62-BJ62)</f>
        <v/>
      </c>
    </row>
    <row r="63">
      <c r="B63" s="23">
        <f>EDATE(B62,1)</f>
        <v/>
      </c>
      <c r="C63" s="24">
        <f>SUMIFS(Sonderzahlungen!$D$8:$D$67,Sonderzahlungen!$G$8:$G$67,B63)</f>
        <v/>
      </c>
      <c r="D63" s="24">
        <f>G62</f>
        <v/>
      </c>
      <c r="E63" s="24">
        <f>IF(D63&lt;=0,0,D63*Schulden!F8/12)</f>
        <v/>
      </c>
      <c r="F63" s="24">
        <f>IF(D63&lt;=0,0,MIN(D63+E63,MIN(Schulden!G8,D63+E63)+MIN(MAX(0,Strategie!$C$9+SUMIFS(Sonderzahlungen!$D$8:$D$67,Sonderzahlungen!$G$8:$G$67,$B63,Sonderzahlungen!$E$8:$E$67,"Nach Strategie")-(IF(AND(Schulden!J8&lt;Schulden!J8,D63&gt;0),MAX(0,D63+E63-MIN(Schulden!G8,D63+E63)),0)+IF(AND(Schulden!J9&lt;Schulden!J8,H63&gt;0),MAX(0,H63+I63-MIN(Schulden!G9,H63+I63)),0)+IF(AND(Schulden!J10&lt;Schulden!J8,L63&gt;0),MAX(0,L63+M63-MIN(Schulden!G10,L63+M63)),0)+IF(AND(Schulden!J11&lt;Schulden!J8,P63&gt;0),MAX(0,P63+Q63-MIN(Schulden!G11,P63+Q63)),0)+IF(AND(Schulden!J12&lt;Schulden!J8,T63&gt;0),MAX(0,T63+U63-MIN(Schulden!G12,T63+U63)),0)+IF(AND(Schulden!J13&lt;Schulden!J8,X63&gt;0),MAX(0,X63+Y63-MIN(Schulden!G13,X63+Y63)),0)+IF(AND(Schulden!J14&lt;Schulden!J8,AB63&gt;0),MAX(0,AB63+AC63-MIN(Schulden!G14,AB63+AC63)),0)+IF(AND(Schulden!J15&lt;Schulden!J8,AF63&gt;0),MAX(0,AF63+AG63-MIN(Schulden!G15,AF63+AG63)),0)+IF(AND(Schulden!J16&lt;Schulden!J8,AJ63&gt;0),MAX(0,AJ63+AK63-MIN(Schulden!G16,AJ63+AK63)),0)+IF(AND(Schulden!J17&lt;Schulden!J8,AN63&gt;0),MAX(0,AN63+AO63-MIN(Schulden!G17,AN63+AO63)),0)+IF(AND(Schulden!J18&lt;Schulden!J8,AR63&gt;0),MAX(0,AR63+AS63-MIN(Schulden!G18,AR63+AS63)),0)+IF(AND(Schulden!J19&lt;Schulden!J8,AV63&gt;0),MAX(0,AV63+AW63-MIN(Schulden!G19,AV63+AW63)),0)+IF(AND(Schulden!J20&lt;Schulden!J8,AZ63&gt;0),MAX(0,AZ63+BA63-MIN(Schulden!G20,AZ63+BA63)),0)+IF(AND(Schulden!J21&lt;Schulden!J8,BD63&gt;0),MAX(0,BD63+BE63-MIN(Schulden!G21,BD63+BE63)),0)+IF(AND(Schulden!J22&lt;Schulden!J8,BH63&gt;0),MAX(0,BH63+BI63-MIN(Schulden!G22,BH63+BI63)),0))),MAX(0,D63+E63-MIN(Schulden!G8,D63+E63)))+SUMIFS(Sonderzahlungen!$D$8:$D$67,Sonderzahlungen!$G$8:$G$67,$B63,Sonderzahlungen!$E$8:$E$67,"Gezielte Schuld",Sonderzahlungen!$F$8:$F$67,Schulden!B8)))</f>
        <v/>
      </c>
      <c r="G63" s="24">
        <f>MAX(0,D63+E63-F63)</f>
        <v/>
      </c>
      <c r="H63" s="24">
        <f>K62</f>
        <v/>
      </c>
      <c r="I63" s="24">
        <f>IF(H63&lt;=0,0,H63*Schulden!F9/12)</f>
        <v/>
      </c>
      <c r="J63" s="24">
        <f>IF(H63&lt;=0,0,MIN(H63+I63,MIN(Schulden!G9,H63+I63)+MIN(MAX(0,Strategie!$C$9+SUMIFS(Sonderzahlungen!$D$8:$D$67,Sonderzahlungen!$G$8:$G$67,$B63,Sonderzahlungen!$E$8:$E$67,"Nach Strategie")-(IF(AND(Schulden!J8&lt;Schulden!J9,D63&gt;0),MAX(0,D63+E63-MIN(Schulden!G8,D63+E63)),0)+IF(AND(Schulden!J9&lt;Schulden!J9,H63&gt;0),MAX(0,H63+I63-MIN(Schulden!G9,H63+I63)),0)+IF(AND(Schulden!J10&lt;Schulden!J9,L63&gt;0),MAX(0,L63+M63-MIN(Schulden!G10,L63+M63)),0)+IF(AND(Schulden!J11&lt;Schulden!J9,P63&gt;0),MAX(0,P63+Q63-MIN(Schulden!G11,P63+Q63)),0)+IF(AND(Schulden!J12&lt;Schulden!J9,T63&gt;0),MAX(0,T63+U63-MIN(Schulden!G12,T63+U63)),0)+IF(AND(Schulden!J13&lt;Schulden!J9,X63&gt;0),MAX(0,X63+Y63-MIN(Schulden!G13,X63+Y63)),0)+IF(AND(Schulden!J14&lt;Schulden!J9,AB63&gt;0),MAX(0,AB63+AC63-MIN(Schulden!G14,AB63+AC63)),0)+IF(AND(Schulden!J15&lt;Schulden!J9,AF63&gt;0),MAX(0,AF63+AG63-MIN(Schulden!G15,AF63+AG63)),0)+IF(AND(Schulden!J16&lt;Schulden!J9,AJ63&gt;0),MAX(0,AJ63+AK63-MIN(Schulden!G16,AJ63+AK63)),0)+IF(AND(Schulden!J17&lt;Schulden!J9,AN63&gt;0),MAX(0,AN63+AO63-MIN(Schulden!G17,AN63+AO63)),0)+IF(AND(Schulden!J18&lt;Schulden!J9,AR63&gt;0),MAX(0,AR63+AS63-MIN(Schulden!G18,AR63+AS63)),0)+IF(AND(Schulden!J19&lt;Schulden!J9,AV63&gt;0),MAX(0,AV63+AW63-MIN(Schulden!G19,AV63+AW63)),0)+IF(AND(Schulden!J20&lt;Schulden!J9,AZ63&gt;0),MAX(0,AZ63+BA63-MIN(Schulden!G20,AZ63+BA63)),0)+IF(AND(Schulden!J21&lt;Schulden!J9,BD63&gt;0),MAX(0,BD63+BE63-MIN(Schulden!G21,BD63+BE63)),0)+IF(AND(Schulden!J22&lt;Schulden!J9,BH63&gt;0),MAX(0,BH63+BI63-MIN(Schulden!G22,BH63+BI63)),0))),MAX(0,H63+I63-MIN(Schulden!G9,H63+I63)))+SUMIFS(Sonderzahlungen!$D$8:$D$67,Sonderzahlungen!$G$8:$G$67,$B63,Sonderzahlungen!$E$8:$E$67,"Gezielte Schuld",Sonderzahlungen!$F$8:$F$67,Schulden!B9)))</f>
        <v/>
      </c>
      <c r="K63" s="24">
        <f>MAX(0,H63+I63-J63)</f>
        <v/>
      </c>
      <c r="L63" s="24">
        <f>O62</f>
        <v/>
      </c>
      <c r="M63" s="24">
        <f>IF(L63&lt;=0,0,L63*Schulden!F10/12)</f>
        <v/>
      </c>
      <c r="N63" s="24">
        <f>IF(L63&lt;=0,0,MIN(L63+M63,MIN(Schulden!G10,L63+M63)+MIN(MAX(0,Strategie!$C$9+SUMIFS(Sonderzahlungen!$D$8:$D$67,Sonderzahlungen!$G$8:$G$67,$B63,Sonderzahlungen!$E$8:$E$67,"Nach Strategie")-(IF(AND(Schulden!J8&lt;Schulden!J10,D63&gt;0),MAX(0,D63+E63-MIN(Schulden!G8,D63+E63)),0)+IF(AND(Schulden!J9&lt;Schulden!J10,H63&gt;0),MAX(0,H63+I63-MIN(Schulden!G9,H63+I63)),0)+IF(AND(Schulden!J10&lt;Schulden!J10,L63&gt;0),MAX(0,L63+M63-MIN(Schulden!G10,L63+M63)),0)+IF(AND(Schulden!J11&lt;Schulden!J10,P63&gt;0),MAX(0,P63+Q63-MIN(Schulden!G11,P63+Q63)),0)+IF(AND(Schulden!J12&lt;Schulden!J10,T63&gt;0),MAX(0,T63+U63-MIN(Schulden!G12,T63+U63)),0)+IF(AND(Schulden!J13&lt;Schulden!J10,X63&gt;0),MAX(0,X63+Y63-MIN(Schulden!G13,X63+Y63)),0)+IF(AND(Schulden!J14&lt;Schulden!J10,AB63&gt;0),MAX(0,AB63+AC63-MIN(Schulden!G14,AB63+AC63)),0)+IF(AND(Schulden!J15&lt;Schulden!J10,AF63&gt;0),MAX(0,AF63+AG63-MIN(Schulden!G15,AF63+AG63)),0)+IF(AND(Schulden!J16&lt;Schulden!J10,AJ63&gt;0),MAX(0,AJ63+AK63-MIN(Schulden!G16,AJ63+AK63)),0)+IF(AND(Schulden!J17&lt;Schulden!J10,AN63&gt;0),MAX(0,AN63+AO63-MIN(Schulden!G17,AN63+AO63)),0)+IF(AND(Schulden!J18&lt;Schulden!J10,AR63&gt;0),MAX(0,AR63+AS63-MIN(Schulden!G18,AR63+AS63)),0)+IF(AND(Schulden!J19&lt;Schulden!J10,AV63&gt;0),MAX(0,AV63+AW63-MIN(Schulden!G19,AV63+AW63)),0)+IF(AND(Schulden!J20&lt;Schulden!J10,AZ63&gt;0),MAX(0,AZ63+BA63-MIN(Schulden!G20,AZ63+BA63)),0)+IF(AND(Schulden!J21&lt;Schulden!J10,BD63&gt;0),MAX(0,BD63+BE63-MIN(Schulden!G21,BD63+BE63)),0)+IF(AND(Schulden!J22&lt;Schulden!J10,BH63&gt;0),MAX(0,BH63+BI63-MIN(Schulden!G22,BH63+BI63)),0))),MAX(0,L63+M63-MIN(Schulden!G10,L63+M63)))+SUMIFS(Sonderzahlungen!$D$8:$D$67,Sonderzahlungen!$G$8:$G$67,$B63,Sonderzahlungen!$E$8:$E$67,"Gezielte Schuld",Sonderzahlungen!$F$8:$F$67,Schulden!B10)))</f>
        <v/>
      </c>
      <c r="O63" s="24">
        <f>MAX(0,L63+M63-N63)</f>
        <v/>
      </c>
      <c r="P63" s="24">
        <f>S62</f>
        <v/>
      </c>
      <c r="Q63" s="24">
        <f>IF(P63&lt;=0,0,P63*Schulden!F11/12)</f>
        <v/>
      </c>
      <c r="R63" s="24">
        <f>IF(P63&lt;=0,0,MIN(P63+Q63,MIN(Schulden!G11,P63+Q63)+MIN(MAX(0,Strategie!$C$9+SUMIFS(Sonderzahlungen!$D$8:$D$67,Sonderzahlungen!$G$8:$G$67,$B63,Sonderzahlungen!$E$8:$E$67,"Nach Strategie")-(IF(AND(Schulden!J8&lt;Schulden!J11,D63&gt;0),MAX(0,D63+E63-MIN(Schulden!G8,D63+E63)),0)+IF(AND(Schulden!J9&lt;Schulden!J11,H63&gt;0),MAX(0,H63+I63-MIN(Schulden!G9,H63+I63)),0)+IF(AND(Schulden!J10&lt;Schulden!J11,L63&gt;0),MAX(0,L63+M63-MIN(Schulden!G10,L63+M63)),0)+IF(AND(Schulden!J11&lt;Schulden!J11,P63&gt;0),MAX(0,P63+Q63-MIN(Schulden!G11,P63+Q63)),0)+IF(AND(Schulden!J12&lt;Schulden!J11,T63&gt;0),MAX(0,T63+U63-MIN(Schulden!G12,T63+U63)),0)+IF(AND(Schulden!J13&lt;Schulden!J11,X63&gt;0),MAX(0,X63+Y63-MIN(Schulden!G13,X63+Y63)),0)+IF(AND(Schulden!J14&lt;Schulden!J11,AB63&gt;0),MAX(0,AB63+AC63-MIN(Schulden!G14,AB63+AC63)),0)+IF(AND(Schulden!J15&lt;Schulden!J11,AF63&gt;0),MAX(0,AF63+AG63-MIN(Schulden!G15,AF63+AG63)),0)+IF(AND(Schulden!J16&lt;Schulden!J11,AJ63&gt;0),MAX(0,AJ63+AK63-MIN(Schulden!G16,AJ63+AK63)),0)+IF(AND(Schulden!J17&lt;Schulden!J11,AN63&gt;0),MAX(0,AN63+AO63-MIN(Schulden!G17,AN63+AO63)),0)+IF(AND(Schulden!J18&lt;Schulden!J11,AR63&gt;0),MAX(0,AR63+AS63-MIN(Schulden!G18,AR63+AS63)),0)+IF(AND(Schulden!J19&lt;Schulden!J11,AV63&gt;0),MAX(0,AV63+AW63-MIN(Schulden!G19,AV63+AW63)),0)+IF(AND(Schulden!J20&lt;Schulden!J11,AZ63&gt;0),MAX(0,AZ63+BA63-MIN(Schulden!G20,AZ63+BA63)),0)+IF(AND(Schulden!J21&lt;Schulden!J11,BD63&gt;0),MAX(0,BD63+BE63-MIN(Schulden!G21,BD63+BE63)),0)+IF(AND(Schulden!J22&lt;Schulden!J11,BH63&gt;0),MAX(0,BH63+BI63-MIN(Schulden!G22,BH63+BI63)),0))),MAX(0,P63+Q63-MIN(Schulden!G11,P63+Q63)))+SUMIFS(Sonderzahlungen!$D$8:$D$67,Sonderzahlungen!$G$8:$G$67,$B63,Sonderzahlungen!$E$8:$E$67,"Gezielte Schuld",Sonderzahlungen!$F$8:$F$67,Schulden!B11)))</f>
        <v/>
      </c>
      <c r="S63" s="24">
        <f>MAX(0,P63+Q63-R63)</f>
        <v/>
      </c>
      <c r="T63" s="24">
        <f>W62</f>
        <v/>
      </c>
      <c r="U63" s="24">
        <f>IF(T63&lt;=0,0,T63*Schulden!F12/12)</f>
        <v/>
      </c>
      <c r="V63" s="24">
        <f>IF(T63&lt;=0,0,MIN(T63+U63,MIN(Schulden!G12,T63+U63)+MIN(MAX(0,Strategie!$C$9+SUMIFS(Sonderzahlungen!$D$8:$D$67,Sonderzahlungen!$G$8:$G$67,$B63,Sonderzahlungen!$E$8:$E$67,"Nach Strategie")-(IF(AND(Schulden!J8&lt;Schulden!J12,D63&gt;0),MAX(0,D63+E63-MIN(Schulden!G8,D63+E63)),0)+IF(AND(Schulden!J9&lt;Schulden!J12,H63&gt;0),MAX(0,H63+I63-MIN(Schulden!G9,H63+I63)),0)+IF(AND(Schulden!J10&lt;Schulden!J12,L63&gt;0),MAX(0,L63+M63-MIN(Schulden!G10,L63+M63)),0)+IF(AND(Schulden!J11&lt;Schulden!J12,P63&gt;0),MAX(0,P63+Q63-MIN(Schulden!G11,P63+Q63)),0)+IF(AND(Schulden!J12&lt;Schulden!J12,T63&gt;0),MAX(0,T63+U63-MIN(Schulden!G12,T63+U63)),0)+IF(AND(Schulden!J13&lt;Schulden!J12,X63&gt;0),MAX(0,X63+Y63-MIN(Schulden!G13,X63+Y63)),0)+IF(AND(Schulden!J14&lt;Schulden!J12,AB63&gt;0),MAX(0,AB63+AC63-MIN(Schulden!G14,AB63+AC63)),0)+IF(AND(Schulden!J15&lt;Schulden!J12,AF63&gt;0),MAX(0,AF63+AG63-MIN(Schulden!G15,AF63+AG63)),0)+IF(AND(Schulden!J16&lt;Schulden!J12,AJ63&gt;0),MAX(0,AJ63+AK63-MIN(Schulden!G16,AJ63+AK63)),0)+IF(AND(Schulden!J17&lt;Schulden!J12,AN63&gt;0),MAX(0,AN63+AO63-MIN(Schulden!G17,AN63+AO63)),0)+IF(AND(Schulden!J18&lt;Schulden!J12,AR63&gt;0),MAX(0,AR63+AS63-MIN(Schulden!G18,AR63+AS63)),0)+IF(AND(Schulden!J19&lt;Schulden!J12,AV63&gt;0),MAX(0,AV63+AW63-MIN(Schulden!G19,AV63+AW63)),0)+IF(AND(Schulden!J20&lt;Schulden!J12,AZ63&gt;0),MAX(0,AZ63+BA63-MIN(Schulden!G20,AZ63+BA63)),0)+IF(AND(Schulden!J21&lt;Schulden!J12,BD63&gt;0),MAX(0,BD63+BE63-MIN(Schulden!G21,BD63+BE63)),0)+IF(AND(Schulden!J22&lt;Schulden!J12,BH63&gt;0),MAX(0,BH63+BI63-MIN(Schulden!G22,BH63+BI63)),0))),MAX(0,T63+U63-MIN(Schulden!G12,T63+U63)))+SUMIFS(Sonderzahlungen!$D$8:$D$67,Sonderzahlungen!$G$8:$G$67,$B63,Sonderzahlungen!$E$8:$E$67,"Gezielte Schuld",Sonderzahlungen!$F$8:$F$67,Schulden!B12)))</f>
        <v/>
      </c>
      <c r="W63" s="24">
        <f>MAX(0,T63+U63-V63)</f>
        <v/>
      </c>
      <c r="X63" s="24">
        <f>AA62</f>
        <v/>
      </c>
      <c r="Y63" s="24">
        <f>IF(X63&lt;=0,0,X63*Schulden!F13/12)</f>
        <v/>
      </c>
      <c r="Z63" s="24">
        <f>IF(X63&lt;=0,0,MIN(X63+Y63,MIN(Schulden!G13,X63+Y63)+MIN(MAX(0,Strategie!$C$9+SUMIFS(Sonderzahlungen!$D$8:$D$67,Sonderzahlungen!$G$8:$G$67,$B63,Sonderzahlungen!$E$8:$E$67,"Nach Strategie")-(IF(AND(Schulden!J8&lt;Schulden!J13,D63&gt;0),MAX(0,D63+E63-MIN(Schulden!G8,D63+E63)),0)+IF(AND(Schulden!J9&lt;Schulden!J13,H63&gt;0),MAX(0,H63+I63-MIN(Schulden!G9,H63+I63)),0)+IF(AND(Schulden!J10&lt;Schulden!J13,L63&gt;0),MAX(0,L63+M63-MIN(Schulden!G10,L63+M63)),0)+IF(AND(Schulden!J11&lt;Schulden!J13,P63&gt;0),MAX(0,P63+Q63-MIN(Schulden!G11,P63+Q63)),0)+IF(AND(Schulden!J12&lt;Schulden!J13,T63&gt;0),MAX(0,T63+U63-MIN(Schulden!G12,T63+U63)),0)+IF(AND(Schulden!J13&lt;Schulden!J13,X63&gt;0),MAX(0,X63+Y63-MIN(Schulden!G13,X63+Y63)),0)+IF(AND(Schulden!J14&lt;Schulden!J13,AB63&gt;0),MAX(0,AB63+AC63-MIN(Schulden!G14,AB63+AC63)),0)+IF(AND(Schulden!J15&lt;Schulden!J13,AF63&gt;0),MAX(0,AF63+AG63-MIN(Schulden!G15,AF63+AG63)),0)+IF(AND(Schulden!J16&lt;Schulden!J13,AJ63&gt;0),MAX(0,AJ63+AK63-MIN(Schulden!G16,AJ63+AK63)),0)+IF(AND(Schulden!J17&lt;Schulden!J13,AN63&gt;0),MAX(0,AN63+AO63-MIN(Schulden!G17,AN63+AO63)),0)+IF(AND(Schulden!J18&lt;Schulden!J13,AR63&gt;0),MAX(0,AR63+AS63-MIN(Schulden!G18,AR63+AS63)),0)+IF(AND(Schulden!J19&lt;Schulden!J13,AV63&gt;0),MAX(0,AV63+AW63-MIN(Schulden!G19,AV63+AW63)),0)+IF(AND(Schulden!J20&lt;Schulden!J13,AZ63&gt;0),MAX(0,AZ63+BA63-MIN(Schulden!G20,AZ63+BA63)),0)+IF(AND(Schulden!J21&lt;Schulden!J13,BD63&gt;0),MAX(0,BD63+BE63-MIN(Schulden!G21,BD63+BE63)),0)+IF(AND(Schulden!J22&lt;Schulden!J13,BH63&gt;0),MAX(0,BH63+BI63-MIN(Schulden!G22,BH63+BI63)),0))),MAX(0,X63+Y63-MIN(Schulden!G13,X63+Y63)))+SUMIFS(Sonderzahlungen!$D$8:$D$67,Sonderzahlungen!$G$8:$G$67,$B63,Sonderzahlungen!$E$8:$E$67,"Gezielte Schuld",Sonderzahlungen!$F$8:$F$67,Schulden!B13)))</f>
        <v/>
      </c>
      <c r="AA63" s="24">
        <f>MAX(0,X63+Y63-Z63)</f>
        <v/>
      </c>
      <c r="AB63" s="24">
        <f>AE62</f>
        <v/>
      </c>
      <c r="AC63" s="24">
        <f>IF(AB63&lt;=0,0,AB63*Schulden!F14/12)</f>
        <v/>
      </c>
      <c r="AD63" s="24">
        <f>IF(AB63&lt;=0,0,MIN(AB63+AC63,MIN(Schulden!G14,AB63+AC63)+MIN(MAX(0,Strategie!$C$9+SUMIFS(Sonderzahlungen!$D$8:$D$67,Sonderzahlungen!$G$8:$G$67,$B63,Sonderzahlungen!$E$8:$E$67,"Nach Strategie")-(IF(AND(Schulden!J8&lt;Schulden!J14,D63&gt;0),MAX(0,D63+E63-MIN(Schulden!G8,D63+E63)),0)+IF(AND(Schulden!J9&lt;Schulden!J14,H63&gt;0),MAX(0,H63+I63-MIN(Schulden!G9,H63+I63)),0)+IF(AND(Schulden!J10&lt;Schulden!J14,L63&gt;0),MAX(0,L63+M63-MIN(Schulden!G10,L63+M63)),0)+IF(AND(Schulden!J11&lt;Schulden!J14,P63&gt;0),MAX(0,P63+Q63-MIN(Schulden!G11,P63+Q63)),0)+IF(AND(Schulden!J12&lt;Schulden!J14,T63&gt;0),MAX(0,T63+U63-MIN(Schulden!G12,T63+U63)),0)+IF(AND(Schulden!J13&lt;Schulden!J14,X63&gt;0),MAX(0,X63+Y63-MIN(Schulden!G13,X63+Y63)),0)+IF(AND(Schulden!J14&lt;Schulden!J14,AB63&gt;0),MAX(0,AB63+AC63-MIN(Schulden!G14,AB63+AC63)),0)+IF(AND(Schulden!J15&lt;Schulden!J14,AF63&gt;0),MAX(0,AF63+AG63-MIN(Schulden!G15,AF63+AG63)),0)+IF(AND(Schulden!J16&lt;Schulden!J14,AJ63&gt;0),MAX(0,AJ63+AK63-MIN(Schulden!G16,AJ63+AK63)),0)+IF(AND(Schulden!J17&lt;Schulden!J14,AN63&gt;0),MAX(0,AN63+AO63-MIN(Schulden!G17,AN63+AO63)),0)+IF(AND(Schulden!J18&lt;Schulden!J14,AR63&gt;0),MAX(0,AR63+AS63-MIN(Schulden!G18,AR63+AS63)),0)+IF(AND(Schulden!J19&lt;Schulden!J14,AV63&gt;0),MAX(0,AV63+AW63-MIN(Schulden!G19,AV63+AW63)),0)+IF(AND(Schulden!J20&lt;Schulden!J14,AZ63&gt;0),MAX(0,AZ63+BA63-MIN(Schulden!G20,AZ63+BA63)),0)+IF(AND(Schulden!J21&lt;Schulden!J14,BD63&gt;0),MAX(0,BD63+BE63-MIN(Schulden!G21,BD63+BE63)),0)+IF(AND(Schulden!J22&lt;Schulden!J14,BH63&gt;0),MAX(0,BH63+BI63-MIN(Schulden!G22,BH63+BI63)),0))),MAX(0,AB63+AC63-MIN(Schulden!G14,AB63+AC63)))+SUMIFS(Sonderzahlungen!$D$8:$D$67,Sonderzahlungen!$G$8:$G$67,$B63,Sonderzahlungen!$E$8:$E$67,"Gezielte Schuld",Sonderzahlungen!$F$8:$F$67,Schulden!B14)))</f>
        <v/>
      </c>
      <c r="AE63" s="24">
        <f>MAX(0,AB63+AC63-AD63)</f>
        <v/>
      </c>
      <c r="AF63" s="24">
        <f>AI62</f>
        <v/>
      </c>
      <c r="AG63" s="24">
        <f>IF(AF63&lt;=0,0,AF63*Schulden!F15/12)</f>
        <v/>
      </c>
      <c r="AH63" s="24">
        <f>IF(AF63&lt;=0,0,MIN(AF63+AG63,MIN(Schulden!G15,AF63+AG63)+MIN(MAX(0,Strategie!$C$9+SUMIFS(Sonderzahlungen!$D$8:$D$67,Sonderzahlungen!$G$8:$G$67,$B63,Sonderzahlungen!$E$8:$E$67,"Nach Strategie")-(IF(AND(Schulden!J8&lt;Schulden!J15,D63&gt;0),MAX(0,D63+E63-MIN(Schulden!G8,D63+E63)),0)+IF(AND(Schulden!J9&lt;Schulden!J15,H63&gt;0),MAX(0,H63+I63-MIN(Schulden!G9,H63+I63)),0)+IF(AND(Schulden!J10&lt;Schulden!J15,L63&gt;0),MAX(0,L63+M63-MIN(Schulden!G10,L63+M63)),0)+IF(AND(Schulden!J11&lt;Schulden!J15,P63&gt;0),MAX(0,P63+Q63-MIN(Schulden!G11,P63+Q63)),0)+IF(AND(Schulden!J12&lt;Schulden!J15,T63&gt;0),MAX(0,T63+U63-MIN(Schulden!G12,T63+U63)),0)+IF(AND(Schulden!J13&lt;Schulden!J15,X63&gt;0),MAX(0,X63+Y63-MIN(Schulden!G13,X63+Y63)),0)+IF(AND(Schulden!J14&lt;Schulden!J15,AB63&gt;0),MAX(0,AB63+AC63-MIN(Schulden!G14,AB63+AC63)),0)+IF(AND(Schulden!J15&lt;Schulden!J15,AF63&gt;0),MAX(0,AF63+AG63-MIN(Schulden!G15,AF63+AG63)),0)+IF(AND(Schulden!J16&lt;Schulden!J15,AJ63&gt;0),MAX(0,AJ63+AK63-MIN(Schulden!G16,AJ63+AK63)),0)+IF(AND(Schulden!J17&lt;Schulden!J15,AN63&gt;0),MAX(0,AN63+AO63-MIN(Schulden!G17,AN63+AO63)),0)+IF(AND(Schulden!J18&lt;Schulden!J15,AR63&gt;0),MAX(0,AR63+AS63-MIN(Schulden!G18,AR63+AS63)),0)+IF(AND(Schulden!J19&lt;Schulden!J15,AV63&gt;0),MAX(0,AV63+AW63-MIN(Schulden!G19,AV63+AW63)),0)+IF(AND(Schulden!J20&lt;Schulden!J15,AZ63&gt;0),MAX(0,AZ63+BA63-MIN(Schulden!G20,AZ63+BA63)),0)+IF(AND(Schulden!J21&lt;Schulden!J15,BD63&gt;0),MAX(0,BD63+BE63-MIN(Schulden!G21,BD63+BE63)),0)+IF(AND(Schulden!J22&lt;Schulden!J15,BH63&gt;0),MAX(0,BH63+BI63-MIN(Schulden!G22,BH63+BI63)),0))),MAX(0,AF63+AG63-MIN(Schulden!G15,AF63+AG63)))+SUMIFS(Sonderzahlungen!$D$8:$D$67,Sonderzahlungen!$G$8:$G$67,$B63,Sonderzahlungen!$E$8:$E$67,"Gezielte Schuld",Sonderzahlungen!$F$8:$F$67,Schulden!B15)))</f>
        <v/>
      </c>
      <c r="AI63" s="24">
        <f>MAX(0,AF63+AG63-AH63)</f>
        <v/>
      </c>
      <c r="AJ63" s="24">
        <f>AM62</f>
        <v/>
      </c>
      <c r="AK63" s="24">
        <f>IF(AJ63&lt;=0,0,AJ63*Schulden!F16/12)</f>
        <v/>
      </c>
      <c r="AL63" s="24">
        <f>IF(AJ63&lt;=0,0,MIN(AJ63+AK63,MIN(Schulden!G16,AJ63+AK63)+MIN(MAX(0,Strategie!$C$9+SUMIFS(Sonderzahlungen!$D$8:$D$67,Sonderzahlungen!$G$8:$G$67,$B63,Sonderzahlungen!$E$8:$E$67,"Nach Strategie")-(IF(AND(Schulden!J8&lt;Schulden!J16,D63&gt;0),MAX(0,D63+E63-MIN(Schulden!G8,D63+E63)),0)+IF(AND(Schulden!J9&lt;Schulden!J16,H63&gt;0),MAX(0,H63+I63-MIN(Schulden!G9,H63+I63)),0)+IF(AND(Schulden!J10&lt;Schulden!J16,L63&gt;0),MAX(0,L63+M63-MIN(Schulden!G10,L63+M63)),0)+IF(AND(Schulden!J11&lt;Schulden!J16,P63&gt;0),MAX(0,P63+Q63-MIN(Schulden!G11,P63+Q63)),0)+IF(AND(Schulden!J12&lt;Schulden!J16,T63&gt;0),MAX(0,T63+U63-MIN(Schulden!G12,T63+U63)),0)+IF(AND(Schulden!J13&lt;Schulden!J16,X63&gt;0),MAX(0,X63+Y63-MIN(Schulden!G13,X63+Y63)),0)+IF(AND(Schulden!J14&lt;Schulden!J16,AB63&gt;0),MAX(0,AB63+AC63-MIN(Schulden!G14,AB63+AC63)),0)+IF(AND(Schulden!J15&lt;Schulden!J16,AF63&gt;0),MAX(0,AF63+AG63-MIN(Schulden!G15,AF63+AG63)),0)+IF(AND(Schulden!J16&lt;Schulden!J16,AJ63&gt;0),MAX(0,AJ63+AK63-MIN(Schulden!G16,AJ63+AK63)),0)+IF(AND(Schulden!J17&lt;Schulden!J16,AN63&gt;0),MAX(0,AN63+AO63-MIN(Schulden!G17,AN63+AO63)),0)+IF(AND(Schulden!J18&lt;Schulden!J16,AR63&gt;0),MAX(0,AR63+AS63-MIN(Schulden!G18,AR63+AS63)),0)+IF(AND(Schulden!J19&lt;Schulden!J16,AV63&gt;0),MAX(0,AV63+AW63-MIN(Schulden!G19,AV63+AW63)),0)+IF(AND(Schulden!J20&lt;Schulden!J16,AZ63&gt;0),MAX(0,AZ63+BA63-MIN(Schulden!G20,AZ63+BA63)),0)+IF(AND(Schulden!J21&lt;Schulden!J16,BD63&gt;0),MAX(0,BD63+BE63-MIN(Schulden!G21,BD63+BE63)),0)+IF(AND(Schulden!J22&lt;Schulden!J16,BH63&gt;0),MAX(0,BH63+BI63-MIN(Schulden!G22,BH63+BI63)),0))),MAX(0,AJ63+AK63-MIN(Schulden!G16,AJ63+AK63)))+SUMIFS(Sonderzahlungen!$D$8:$D$67,Sonderzahlungen!$G$8:$G$67,$B63,Sonderzahlungen!$E$8:$E$67,"Gezielte Schuld",Sonderzahlungen!$F$8:$F$67,Schulden!B16)))</f>
        <v/>
      </c>
      <c r="AM63" s="24">
        <f>MAX(0,AJ63+AK63-AL63)</f>
        <v/>
      </c>
      <c r="AN63" s="24">
        <f>AQ62</f>
        <v/>
      </c>
      <c r="AO63" s="24">
        <f>IF(AN63&lt;=0,0,AN63*Schulden!F17/12)</f>
        <v/>
      </c>
      <c r="AP63" s="24">
        <f>IF(AN63&lt;=0,0,MIN(AN63+AO63,MIN(Schulden!G17,AN63+AO63)+MIN(MAX(0,Strategie!$C$9+SUMIFS(Sonderzahlungen!$D$8:$D$67,Sonderzahlungen!$G$8:$G$67,$B63,Sonderzahlungen!$E$8:$E$67,"Nach Strategie")-(IF(AND(Schulden!J8&lt;Schulden!J17,D63&gt;0),MAX(0,D63+E63-MIN(Schulden!G8,D63+E63)),0)+IF(AND(Schulden!J9&lt;Schulden!J17,H63&gt;0),MAX(0,H63+I63-MIN(Schulden!G9,H63+I63)),0)+IF(AND(Schulden!J10&lt;Schulden!J17,L63&gt;0),MAX(0,L63+M63-MIN(Schulden!G10,L63+M63)),0)+IF(AND(Schulden!J11&lt;Schulden!J17,P63&gt;0),MAX(0,P63+Q63-MIN(Schulden!G11,P63+Q63)),0)+IF(AND(Schulden!J12&lt;Schulden!J17,T63&gt;0),MAX(0,T63+U63-MIN(Schulden!G12,T63+U63)),0)+IF(AND(Schulden!J13&lt;Schulden!J17,X63&gt;0),MAX(0,X63+Y63-MIN(Schulden!G13,X63+Y63)),0)+IF(AND(Schulden!J14&lt;Schulden!J17,AB63&gt;0),MAX(0,AB63+AC63-MIN(Schulden!G14,AB63+AC63)),0)+IF(AND(Schulden!J15&lt;Schulden!J17,AF63&gt;0),MAX(0,AF63+AG63-MIN(Schulden!G15,AF63+AG63)),0)+IF(AND(Schulden!J16&lt;Schulden!J17,AJ63&gt;0),MAX(0,AJ63+AK63-MIN(Schulden!G16,AJ63+AK63)),0)+IF(AND(Schulden!J17&lt;Schulden!J17,AN63&gt;0),MAX(0,AN63+AO63-MIN(Schulden!G17,AN63+AO63)),0)+IF(AND(Schulden!J18&lt;Schulden!J17,AR63&gt;0),MAX(0,AR63+AS63-MIN(Schulden!G18,AR63+AS63)),0)+IF(AND(Schulden!J19&lt;Schulden!J17,AV63&gt;0),MAX(0,AV63+AW63-MIN(Schulden!G19,AV63+AW63)),0)+IF(AND(Schulden!J20&lt;Schulden!J17,AZ63&gt;0),MAX(0,AZ63+BA63-MIN(Schulden!G20,AZ63+BA63)),0)+IF(AND(Schulden!J21&lt;Schulden!J17,BD63&gt;0),MAX(0,BD63+BE63-MIN(Schulden!G21,BD63+BE63)),0)+IF(AND(Schulden!J22&lt;Schulden!J17,BH63&gt;0),MAX(0,BH63+BI63-MIN(Schulden!G22,BH63+BI63)),0))),MAX(0,AN63+AO63-MIN(Schulden!G17,AN63+AO63)))+SUMIFS(Sonderzahlungen!$D$8:$D$67,Sonderzahlungen!$G$8:$G$67,$B63,Sonderzahlungen!$E$8:$E$67,"Gezielte Schuld",Sonderzahlungen!$F$8:$F$67,Schulden!B17)))</f>
        <v/>
      </c>
      <c r="AQ63" s="24">
        <f>MAX(0,AN63+AO63-AP63)</f>
        <v/>
      </c>
      <c r="AR63" s="24">
        <f>AU62</f>
        <v/>
      </c>
      <c r="AS63" s="24">
        <f>IF(AR63&lt;=0,0,AR63*Schulden!F18/12)</f>
        <v/>
      </c>
      <c r="AT63" s="24">
        <f>IF(AR63&lt;=0,0,MIN(AR63+AS63,MIN(Schulden!G18,AR63+AS63)+MIN(MAX(0,Strategie!$C$9+SUMIFS(Sonderzahlungen!$D$8:$D$67,Sonderzahlungen!$G$8:$G$67,$B63,Sonderzahlungen!$E$8:$E$67,"Nach Strategie")-(IF(AND(Schulden!J8&lt;Schulden!J18,D63&gt;0),MAX(0,D63+E63-MIN(Schulden!G8,D63+E63)),0)+IF(AND(Schulden!J9&lt;Schulden!J18,H63&gt;0),MAX(0,H63+I63-MIN(Schulden!G9,H63+I63)),0)+IF(AND(Schulden!J10&lt;Schulden!J18,L63&gt;0),MAX(0,L63+M63-MIN(Schulden!G10,L63+M63)),0)+IF(AND(Schulden!J11&lt;Schulden!J18,P63&gt;0),MAX(0,P63+Q63-MIN(Schulden!G11,P63+Q63)),0)+IF(AND(Schulden!J12&lt;Schulden!J18,T63&gt;0),MAX(0,T63+U63-MIN(Schulden!G12,T63+U63)),0)+IF(AND(Schulden!J13&lt;Schulden!J18,X63&gt;0),MAX(0,X63+Y63-MIN(Schulden!G13,X63+Y63)),0)+IF(AND(Schulden!J14&lt;Schulden!J18,AB63&gt;0),MAX(0,AB63+AC63-MIN(Schulden!G14,AB63+AC63)),0)+IF(AND(Schulden!J15&lt;Schulden!J18,AF63&gt;0),MAX(0,AF63+AG63-MIN(Schulden!G15,AF63+AG63)),0)+IF(AND(Schulden!J16&lt;Schulden!J18,AJ63&gt;0),MAX(0,AJ63+AK63-MIN(Schulden!G16,AJ63+AK63)),0)+IF(AND(Schulden!J17&lt;Schulden!J18,AN63&gt;0),MAX(0,AN63+AO63-MIN(Schulden!G17,AN63+AO63)),0)+IF(AND(Schulden!J18&lt;Schulden!J18,AR63&gt;0),MAX(0,AR63+AS63-MIN(Schulden!G18,AR63+AS63)),0)+IF(AND(Schulden!J19&lt;Schulden!J18,AV63&gt;0),MAX(0,AV63+AW63-MIN(Schulden!G19,AV63+AW63)),0)+IF(AND(Schulden!J20&lt;Schulden!J18,AZ63&gt;0),MAX(0,AZ63+BA63-MIN(Schulden!G20,AZ63+BA63)),0)+IF(AND(Schulden!J21&lt;Schulden!J18,BD63&gt;0),MAX(0,BD63+BE63-MIN(Schulden!G21,BD63+BE63)),0)+IF(AND(Schulden!J22&lt;Schulden!J18,BH63&gt;0),MAX(0,BH63+BI63-MIN(Schulden!G22,BH63+BI63)),0))),MAX(0,AR63+AS63-MIN(Schulden!G18,AR63+AS63)))+SUMIFS(Sonderzahlungen!$D$8:$D$67,Sonderzahlungen!$G$8:$G$67,$B63,Sonderzahlungen!$E$8:$E$67,"Gezielte Schuld",Sonderzahlungen!$F$8:$F$67,Schulden!B18)))</f>
        <v/>
      </c>
      <c r="AU63" s="24">
        <f>MAX(0,AR63+AS63-AT63)</f>
        <v/>
      </c>
      <c r="AV63" s="24">
        <f>AY62</f>
        <v/>
      </c>
      <c r="AW63" s="24">
        <f>IF(AV63&lt;=0,0,AV63*Schulden!F19/12)</f>
        <v/>
      </c>
      <c r="AX63" s="24">
        <f>IF(AV63&lt;=0,0,MIN(AV63+AW63,MIN(Schulden!G19,AV63+AW63)+MIN(MAX(0,Strategie!$C$9+SUMIFS(Sonderzahlungen!$D$8:$D$67,Sonderzahlungen!$G$8:$G$67,$B63,Sonderzahlungen!$E$8:$E$67,"Nach Strategie")-(IF(AND(Schulden!J8&lt;Schulden!J19,D63&gt;0),MAX(0,D63+E63-MIN(Schulden!G8,D63+E63)),0)+IF(AND(Schulden!J9&lt;Schulden!J19,H63&gt;0),MAX(0,H63+I63-MIN(Schulden!G9,H63+I63)),0)+IF(AND(Schulden!J10&lt;Schulden!J19,L63&gt;0),MAX(0,L63+M63-MIN(Schulden!G10,L63+M63)),0)+IF(AND(Schulden!J11&lt;Schulden!J19,P63&gt;0),MAX(0,P63+Q63-MIN(Schulden!G11,P63+Q63)),0)+IF(AND(Schulden!J12&lt;Schulden!J19,T63&gt;0),MAX(0,T63+U63-MIN(Schulden!G12,T63+U63)),0)+IF(AND(Schulden!J13&lt;Schulden!J19,X63&gt;0),MAX(0,X63+Y63-MIN(Schulden!G13,X63+Y63)),0)+IF(AND(Schulden!J14&lt;Schulden!J19,AB63&gt;0),MAX(0,AB63+AC63-MIN(Schulden!G14,AB63+AC63)),0)+IF(AND(Schulden!J15&lt;Schulden!J19,AF63&gt;0),MAX(0,AF63+AG63-MIN(Schulden!G15,AF63+AG63)),0)+IF(AND(Schulden!J16&lt;Schulden!J19,AJ63&gt;0),MAX(0,AJ63+AK63-MIN(Schulden!G16,AJ63+AK63)),0)+IF(AND(Schulden!J17&lt;Schulden!J19,AN63&gt;0),MAX(0,AN63+AO63-MIN(Schulden!G17,AN63+AO63)),0)+IF(AND(Schulden!J18&lt;Schulden!J19,AR63&gt;0),MAX(0,AR63+AS63-MIN(Schulden!G18,AR63+AS63)),0)+IF(AND(Schulden!J19&lt;Schulden!J19,AV63&gt;0),MAX(0,AV63+AW63-MIN(Schulden!G19,AV63+AW63)),0)+IF(AND(Schulden!J20&lt;Schulden!J19,AZ63&gt;0),MAX(0,AZ63+BA63-MIN(Schulden!G20,AZ63+BA63)),0)+IF(AND(Schulden!J21&lt;Schulden!J19,BD63&gt;0),MAX(0,BD63+BE63-MIN(Schulden!G21,BD63+BE63)),0)+IF(AND(Schulden!J22&lt;Schulden!J19,BH63&gt;0),MAX(0,BH63+BI63-MIN(Schulden!G22,BH63+BI63)),0))),MAX(0,AV63+AW63-MIN(Schulden!G19,AV63+AW63)))+SUMIFS(Sonderzahlungen!$D$8:$D$67,Sonderzahlungen!$G$8:$G$67,$B63,Sonderzahlungen!$E$8:$E$67,"Gezielte Schuld",Sonderzahlungen!$F$8:$F$67,Schulden!B19)))</f>
        <v/>
      </c>
      <c r="AY63" s="24">
        <f>MAX(0,AV63+AW63-AX63)</f>
        <v/>
      </c>
      <c r="AZ63" s="24">
        <f>BC62</f>
        <v/>
      </c>
      <c r="BA63" s="24">
        <f>IF(AZ63&lt;=0,0,AZ63*Schulden!F20/12)</f>
        <v/>
      </c>
      <c r="BB63" s="24">
        <f>IF(AZ63&lt;=0,0,MIN(AZ63+BA63,MIN(Schulden!G20,AZ63+BA63)+MIN(MAX(0,Strategie!$C$9+SUMIFS(Sonderzahlungen!$D$8:$D$67,Sonderzahlungen!$G$8:$G$67,$B63,Sonderzahlungen!$E$8:$E$67,"Nach Strategie")-(IF(AND(Schulden!J8&lt;Schulden!J20,D63&gt;0),MAX(0,D63+E63-MIN(Schulden!G8,D63+E63)),0)+IF(AND(Schulden!J9&lt;Schulden!J20,H63&gt;0),MAX(0,H63+I63-MIN(Schulden!G9,H63+I63)),0)+IF(AND(Schulden!J10&lt;Schulden!J20,L63&gt;0),MAX(0,L63+M63-MIN(Schulden!G10,L63+M63)),0)+IF(AND(Schulden!J11&lt;Schulden!J20,P63&gt;0),MAX(0,P63+Q63-MIN(Schulden!G11,P63+Q63)),0)+IF(AND(Schulden!J12&lt;Schulden!J20,T63&gt;0),MAX(0,T63+U63-MIN(Schulden!G12,T63+U63)),0)+IF(AND(Schulden!J13&lt;Schulden!J20,X63&gt;0),MAX(0,X63+Y63-MIN(Schulden!G13,X63+Y63)),0)+IF(AND(Schulden!J14&lt;Schulden!J20,AB63&gt;0),MAX(0,AB63+AC63-MIN(Schulden!G14,AB63+AC63)),0)+IF(AND(Schulden!J15&lt;Schulden!J20,AF63&gt;0),MAX(0,AF63+AG63-MIN(Schulden!G15,AF63+AG63)),0)+IF(AND(Schulden!J16&lt;Schulden!J20,AJ63&gt;0),MAX(0,AJ63+AK63-MIN(Schulden!G16,AJ63+AK63)),0)+IF(AND(Schulden!J17&lt;Schulden!J20,AN63&gt;0),MAX(0,AN63+AO63-MIN(Schulden!G17,AN63+AO63)),0)+IF(AND(Schulden!J18&lt;Schulden!J20,AR63&gt;0),MAX(0,AR63+AS63-MIN(Schulden!G18,AR63+AS63)),0)+IF(AND(Schulden!J19&lt;Schulden!J20,AV63&gt;0),MAX(0,AV63+AW63-MIN(Schulden!G19,AV63+AW63)),0)+IF(AND(Schulden!J20&lt;Schulden!J20,AZ63&gt;0),MAX(0,AZ63+BA63-MIN(Schulden!G20,AZ63+BA63)),0)+IF(AND(Schulden!J21&lt;Schulden!J20,BD63&gt;0),MAX(0,BD63+BE63-MIN(Schulden!G21,BD63+BE63)),0)+IF(AND(Schulden!J22&lt;Schulden!J20,BH63&gt;0),MAX(0,BH63+BI63-MIN(Schulden!G22,BH63+BI63)),0))),MAX(0,AZ63+BA63-MIN(Schulden!G20,AZ63+BA63)))+SUMIFS(Sonderzahlungen!$D$8:$D$67,Sonderzahlungen!$G$8:$G$67,$B63,Sonderzahlungen!$E$8:$E$67,"Gezielte Schuld",Sonderzahlungen!$F$8:$F$67,Schulden!B20)))</f>
        <v/>
      </c>
      <c r="BC63" s="24">
        <f>MAX(0,AZ63+BA63-BB63)</f>
        <v/>
      </c>
      <c r="BD63" s="24">
        <f>BG62</f>
        <v/>
      </c>
      <c r="BE63" s="24">
        <f>IF(BD63&lt;=0,0,BD63*Schulden!F21/12)</f>
        <v/>
      </c>
      <c r="BF63" s="24">
        <f>IF(BD63&lt;=0,0,MIN(BD63+BE63,MIN(Schulden!G21,BD63+BE63)+MIN(MAX(0,Strategie!$C$9+SUMIFS(Sonderzahlungen!$D$8:$D$67,Sonderzahlungen!$G$8:$G$67,$B63,Sonderzahlungen!$E$8:$E$67,"Nach Strategie")-(IF(AND(Schulden!J8&lt;Schulden!J21,D63&gt;0),MAX(0,D63+E63-MIN(Schulden!G8,D63+E63)),0)+IF(AND(Schulden!J9&lt;Schulden!J21,H63&gt;0),MAX(0,H63+I63-MIN(Schulden!G9,H63+I63)),0)+IF(AND(Schulden!J10&lt;Schulden!J21,L63&gt;0),MAX(0,L63+M63-MIN(Schulden!G10,L63+M63)),0)+IF(AND(Schulden!J11&lt;Schulden!J21,P63&gt;0),MAX(0,P63+Q63-MIN(Schulden!G11,P63+Q63)),0)+IF(AND(Schulden!J12&lt;Schulden!J21,T63&gt;0),MAX(0,T63+U63-MIN(Schulden!G12,T63+U63)),0)+IF(AND(Schulden!J13&lt;Schulden!J21,X63&gt;0),MAX(0,X63+Y63-MIN(Schulden!G13,X63+Y63)),0)+IF(AND(Schulden!J14&lt;Schulden!J21,AB63&gt;0),MAX(0,AB63+AC63-MIN(Schulden!G14,AB63+AC63)),0)+IF(AND(Schulden!J15&lt;Schulden!J21,AF63&gt;0),MAX(0,AF63+AG63-MIN(Schulden!G15,AF63+AG63)),0)+IF(AND(Schulden!J16&lt;Schulden!J21,AJ63&gt;0),MAX(0,AJ63+AK63-MIN(Schulden!G16,AJ63+AK63)),0)+IF(AND(Schulden!J17&lt;Schulden!J21,AN63&gt;0),MAX(0,AN63+AO63-MIN(Schulden!G17,AN63+AO63)),0)+IF(AND(Schulden!J18&lt;Schulden!J21,AR63&gt;0),MAX(0,AR63+AS63-MIN(Schulden!G18,AR63+AS63)),0)+IF(AND(Schulden!J19&lt;Schulden!J21,AV63&gt;0),MAX(0,AV63+AW63-MIN(Schulden!G19,AV63+AW63)),0)+IF(AND(Schulden!J20&lt;Schulden!J21,AZ63&gt;0),MAX(0,AZ63+BA63-MIN(Schulden!G20,AZ63+BA63)),0)+IF(AND(Schulden!J21&lt;Schulden!J21,BD63&gt;0),MAX(0,BD63+BE63-MIN(Schulden!G21,BD63+BE63)),0)+IF(AND(Schulden!J22&lt;Schulden!J21,BH63&gt;0),MAX(0,BH63+BI63-MIN(Schulden!G22,BH63+BI63)),0))),MAX(0,BD63+BE63-MIN(Schulden!G21,BD63+BE63)))+SUMIFS(Sonderzahlungen!$D$8:$D$67,Sonderzahlungen!$G$8:$G$67,$B63,Sonderzahlungen!$E$8:$E$67,"Gezielte Schuld",Sonderzahlungen!$F$8:$F$67,Schulden!B21)))</f>
        <v/>
      </c>
      <c r="BG63" s="24">
        <f>MAX(0,BD63+BE63-BF63)</f>
        <v/>
      </c>
      <c r="BH63" s="24">
        <f>BK62</f>
        <v/>
      </c>
      <c r="BI63" s="24">
        <f>IF(BH63&lt;=0,0,BH63*Schulden!F22/12)</f>
        <v/>
      </c>
      <c r="BJ63" s="24">
        <f>IF(BH63&lt;=0,0,MIN(BH63+BI63,MIN(Schulden!G22,BH63+BI63)+MIN(MAX(0,Strategie!$C$9+SUMIFS(Sonderzahlungen!$D$8:$D$67,Sonderzahlungen!$G$8:$G$67,$B63,Sonderzahlungen!$E$8:$E$67,"Nach Strategie")-(IF(AND(Schulden!J8&lt;Schulden!J22,D63&gt;0),MAX(0,D63+E63-MIN(Schulden!G8,D63+E63)),0)+IF(AND(Schulden!J9&lt;Schulden!J22,H63&gt;0),MAX(0,H63+I63-MIN(Schulden!G9,H63+I63)),0)+IF(AND(Schulden!J10&lt;Schulden!J22,L63&gt;0),MAX(0,L63+M63-MIN(Schulden!G10,L63+M63)),0)+IF(AND(Schulden!J11&lt;Schulden!J22,P63&gt;0),MAX(0,P63+Q63-MIN(Schulden!G11,P63+Q63)),0)+IF(AND(Schulden!J12&lt;Schulden!J22,T63&gt;0),MAX(0,T63+U63-MIN(Schulden!G12,T63+U63)),0)+IF(AND(Schulden!J13&lt;Schulden!J22,X63&gt;0),MAX(0,X63+Y63-MIN(Schulden!G13,X63+Y63)),0)+IF(AND(Schulden!J14&lt;Schulden!J22,AB63&gt;0),MAX(0,AB63+AC63-MIN(Schulden!G14,AB63+AC63)),0)+IF(AND(Schulden!J15&lt;Schulden!J22,AF63&gt;0),MAX(0,AF63+AG63-MIN(Schulden!G15,AF63+AG63)),0)+IF(AND(Schulden!J16&lt;Schulden!J22,AJ63&gt;0),MAX(0,AJ63+AK63-MIN(Schulden!G16,AJ63+AK63)),0)+IF(AND(Schulden!J17&lt;Schulden!J22,AN63&gt;0),MAX(0,AN63+AO63-MIN(Schulden!G17,AN63+AO63)),0)+IF(AND(Schulden!J18&lt;Schulden!J22,AR63&gt;0),MAX(0,AR63+AS63-MIN(Schulden!G18,AR63+AS63)),0)+IF(AND(Schulden!J19&lt;Schulden!J22,AV63&gt;0),MAX(0,AV63+AW63-MIN(Schulden!G19,AV63+AW63)),0)+IF(AND(Schulden!J20&lt;Schulden!J22,AZ63&gt;0),MAX(0,AZ63+BA63-MIN(Schulden!G20,AZ63+BA63)),0)+IF(AND(Schulden!J21&lt;Schulden!J22,BD63&gt;0),MAX(0,BD63+BE63-MIN(Schulden!G21,BD63+BE63)),0)+IF(AND(Schulden!J22&lt;Schulden!J22,BH63&gt;0),MAX(0,BH63+BI63-MIN(Schulden!G22,BH63+BI63)),0))),MAX(0,BH63+BI63-MIN(Schulden!G22,BH63+BI63)))+SUMIFS(Sonderzahlungen!$D$8:$D$67,Sonderzahlungen!$G$8:$G$67,$B63,Sonderzahlungen!$E$8:$E$67,"Gezielte Schuld",Sonderzahlungen!$F$8:$F$67,Schulden!B22)))</f>
        <v/>
      </c>
      <c r="BK63" s="24">
        <f>MAX(0,BH63+BI63-BJ63)</f>
        <v/>
      </c>
    </row>
    <row r="64">
      <c r="B64" s="23">
        <f>EDATE(B63,1)</f>
        <v/>
      </c>
      <c r="C64" s="24">
        <f>SUMIFS(Sonderzahlungen!$D$8:$D$67,Sonderzahlungen!$G$8:$G$67,B64)</f>
        <v/>
      </c>
      <c r="D64" s="24">
        <f>G63</f>
        <v/>
      </c>
      <c r="E64" s="24">
        <f>IF(D64&lt;=0,0,D64*Schulden!F8/12)</f>
        <v/>
      </c>
      <c r="F64" s="24">
        <f>IF(D64&lt;=0,0,MIN(D64+E64,MIN(Schulden!G8,D64+E64)+MIN(MAX(0,Strategie!$C$9+SUMIFS(Sonderzahlungen!$D$8:$D$67,Sonderzahlungen!$G$8:$G$67,$B64,Sonderzahlungen!$E$8:$E$67,"Nach Strategie")-(IF(AND(Schulden!J8&lt;Schulden!J8,D64&gt;0),MAX(0,D64+E64-MIN(Schulden!G8,D64+E64)),0)+IF(AND(Schulden!J9&lt;Schulden!J8,H64&gt;0),MAX(0,H64+I64-MIN(Schulden!G9,H64+I64)),0)+IF(AND(Schulden!J10&lt;Schulden!J8,L64&gt;0),MAX(0,L64+M64-MIN(Schulden!G10,L64+M64)),0)+IF(AND(Schulden!J11&lt;Schulden!J8,P64&gt;0),MAX(0,P64+Q64-MIN(Schulden!G11,P64+Q64)),0)+IF(AND(Schulden!J12&lt;Schulden!J8,T64&gt;0),MAX(0,T64+U64-MIN(Schulden!G12,T64+U64)),0)+IF(AND(Schulden!J13&lt;Schulden!J8,X64&gt;0),MAX(0,X64+Y64-MIN(Schulden!G13,X64+Y64)),0)+IF(AND(Schulden!J14&lt;Schulden!J8,AB64&gt;0),MAX(0,AB64+AC64-MIN(Schulden!G14,AB64+AC64)),0)+IF(AND(Schulden!J15&lt;Schulden!J8,AF64&gt;0),MAX(0,AF64+AG64-MIN(Schulden!G15,AF64+AG64)),0)+IF(AND(Schulden!J16&lt;Schulden!J8,AJ64&gt;0),MAX(0,AJ64+AK64-MIN(Schulden!G16,AJ64+AK64)),0)+IF(AND(Schulden!J17&lt;Schulden!J8,AN64&gt;0),MAX(0,AN64+AO64-MIN(Schulden!G17,AN64+AO64)),0)+IF(AND(Schulden!J18&lt;Schulden!J8,AR64&gt;0),MAX(0,AR64+AS64-MIN(Schulden!G18,AR64+AS64)),0)+IF(AND(Schulden!J19&lt;Schulden!J8,AV64&gt;0),MAX(0,AV64+AW64-MIN(Schulden!G19,AV64+AW64)),0)+IF(AND(Schulden!J20&lt;Schulden!J8,AZ64&gt;0),MAX(0,AZ64+BA64-MIN(Schulden!G20,AZ64+BA64)),0)+IF(AND(Schulden!J21&lt;Schulden!J8,BD64&gt;0),MAX(0,BD64+BE64-MIN(Schulden!G21,BD64+BE64)),0)+IF(AND(Schulden!J22&lt;Schulden!J8,BH64&gt;0),MAX(0,BH64+BI64-MIN(Schulden!G22,BH64+BI64)),0))),MAX(0,D64+E64-MIN(Schulden!G8,D64+E64)))+SUMIFS(Sonderzahlungen!$D$8:$D$67,Sonderzahlungen!$G$8:$G$67,$B64,Sonderzahlungen!$E$8:$E$67,"Gezielte Schuld",Sonderzahlungen!$F$8:$F$67,Schulden!B8)))</f>
        <v/>
      </c>
      <c r="G64" s="24">
        <f>MAX(0,D64+E64-F64)</f>
        <v/>
      </c>
      <c r="H64" s="24">
        <f>K63</f>
        <v/>
      </c>
      <c r="I64" s="24">
        <f>IF(H64&lt;=0,0,H64*Schulden!F9/12)</f>
        <v/>
      </c>
      <c r="J64" s="24">
        <f>IF(H64&lt;=0,0,MIN(H64+I64,MIN(Schulden!G9,H64+I64)+MIN(MAX(0,Strategie!$C$9+SUMIFS(Sonderzahlungen!$D$8:$D$67,Sonderzahlungen!$G$8:$G$67,$B64,Sonderzahlungen!$E$8:$E$67,"Nach Strategie")-(IF(AND(Schulden!J8&lt;Schulden!J9,D64&gt;0),MAX(0,D64+E64-MIN(Schulden!G8,D64+E64)),0)+IF(AND(Schulden!J9&lt;Schulden!J9,H64&gt;0),MAX(0,H64+I64-MIN(Schulden!G9,H64+I64)),0)+IF(AND(Schulden!J10&lt;Schulden!J9,L64&gt;0),MAX(0,L64+M64-MIN(Schulden!G10,L64+M64)),0)+IF(AND(Schulden!J11&lt;Schulden!J9,P64&gt;0),MAX(0,P64+Q64-MIN(Schulden!G11,P64+Q64)),0)+IF(AND(Schulden!J12&lt;Schulden!J9,T64&gt;0),MAX(0,T64+U64-MIN(Schulden!G12,T64+U64)),0)+IF(AND(Schulden!J13&lt;Schulden!J9,X64&gt;0),MAX(0,X64+Y64-MIN(Schulden!G13,X64+Y64)),0)+IF(AND(Schulden!J14&lt;Schulden!J9,AB64&gt;0),MAX(0,AB64+AC64-MIN(Schulden!G14,AB64+AC64)),0)+IF(AND(Schulden!J15&lt;Schulden!J9,AF64&gt;0),MAX(0,AF64+AG64-MIN(Schulden!G15,AF64+AG64)),0)+IF(AND(Schulden!J16&lt;Schulden!J9,AJ64&gt;0),MAX(0,AJ64+AK64-MIN(Schulden!G16,AJ64+AK64)),0)+IF(AND(Schulden!J17&lt;Schulden!J9,AN64&gt;0),MAX(0,AN64+AO64-MIN(Schulden!G17,AN64+AO64)),0)+IF(AND(Schulden!J18&lt;Schulden!J9,AR64&gt;0),MAX(0,AR64+AS64-MIN(Schulden!G18,AR64+AS64)),0)+IF(AND(Schulden!J19&lt;Schulden!J9,AV64&gt;0),MAX(0,AV64+AW64-MIN(Schulden!G19,AV64+AW64)),0)+IF(AND(Schulden!J20&lt;Schulden!J9,AZ64&gt;0),MAX(0,AZ64+BA64-MIN(Schulden!G20,AZ64+BA64)),0)+IF(AND(Schulden!J21&lt;Schulden!J9,BD64&gt;0),MAX(0,BD64+BE64-MIN(Schulden!G21,BD64+BE64)),0)+IF(AND(Schulden!J22&lt;Schulden!J9,BH64&gt;0),MAX(0,BH64+BI64-MIN(Schulden!G22,BH64+BI64)),0))),MAX(0,H64+I64-MIN(Schulden!G9,H64+I64)))+SUMIFS(Sonderzahlungen!$D$8:$D$67,Sonderzahlungen!$G$8:$G$67,$B64,Sonderzahlungen!$E$8:$E$67,"Gezielte Schuld",Sonderzahlungen!$F$8:$F$67,Schulden!B9)))</f>
        <v/>
      </c>
      <c r="K64" s="24">
        <f>MAX(0,H64+I64-J64)</f>
        <v/>
      </c>
      <c r="L64" s="24">
        <f>O63</f>
        <v/>
      </c>
      <c r="M64" s="24">
        <f>IF(L64&lt;=0,0,L64*Schulden!F10/12)</f>
        <v/>
      </c>
      <c r="N64" s="24">
        <f>IF(L64&lt;=0,0,MIN(L64+M64,MIN(Schulden!G10,L64+M64)+MIN(MAX(0,Strategie!$C$9+SUMIFS(Sonderzahlungen!$D$8:$D$67,Sonderzahlungen!$G$8:$G$67,$B64,Sonderzahlungen!$E$8:$E$67,"Nach Strategie")-(IF(AND(Schulden!J8&lt;Schulden!J10,D64&gt;0),MAX(0,D64+E64-MIN(Schulden!G8,D64+E64)),0)+IF(AND(Schulden!J9&lt;Schulden!J10,H64&gt;0),MAX(0,H64+I64-MIN(Schulden!G9,H64+I64)),0)+IF(AND(Schulden!J10&lt;Schulden!J10,L64&gt;0),MAX(0,L64+M64-MIN(Schulden!G10,L64+M64)),0)+IF(AND(Schulden!J11&lt;Schulden!J10,P64&gt;0),MAX(0,P64+Q64-MIN(Schulden!G11,P64+Q64)),0)+IF(AND(Schulden!J12&lt;Schulden!J10,T64&gt;0),MAX(0,T64+U64-MIN(Schulden!G12,T64+U64)),0)+IF(AND(Schulden!J13&lt;Schulden!J10,X64&gt;0),MAX(0,X64+Y64-MIN(Schulden!G13,X64+Y64)),0)+IF(AND(Schulden!J14&lt;Schulden!J10,AB64&gt;0),MAX(0,AB64+AC64-MIN(Schulden!G14,AB64+AC64)),0)+IF(AND(Schulden!J15&lt;Schulden!J10,AF64&gt;0),MAX(0,AF64+AG64-MIN(Schulden!G15,AF64+AG64)),0)+IF(AND(Schulden!J16&lt;Schulden!J10,AJ64&gt;0),MAX(0,AJ64+AK64-MIN(Schulden!G16,AJ64+AK64)),0)+IF(AND(Schulden!J17&lt;Schulden!J10,AN64&gt;0),MAX(0,AN64+AO64-MIN(Schulden!G17,AN64+AO64)),0)+IF(AND(Schulden!J18&lt;Schulden!J10,AR64&gt;0),MAX(0,AR64+AS64-MIN(Schulden!G18,AR64+AS64)),0)+IF(AND(Schulden!J19&lt;Schulden!J10,AV64&gt;0),MAX(0,AV64+AW64-MIN(Schulden!G19,AV64+AW64)),0)+IF(AND(Schulden!J20&lt;Schulden!J10,AZ64&gt;0),MAX(0,AZ64+BA64-MIN(Schulden!G20,AZ64+BA64)),0)+IF(AND(Schulden!J21&lt;Schulden!J10,BD64&gt;0),MAX(0,BD64+BE64-MIN(Schulden!G21,BD64+BE64)),0)+IF(AND(Schulden!J22&lt;Schulden!J10,BH64&gt;0),MAX(0,BH64+BI64-MIN(Schulden!G22,BH64+BI64)),0))),MAX(0,L64+M64-MIN(Schulden!G10,L64+M64)))+SUMIFS(Sonderzahlungen!$D$8:$D$67,Sonderzahlungen!$G$8:$G$67,$B64,Sonderzahlungen!$E$8:$E$67,"Gezielte Schuld",Sonderzahlungen!$F$8:$F$67,Schulden!B10)))</f>
        <v/>
      </c>
      <c r="O64" s="24">
        <f>MAX(0,L64+M64-N64)</f>
        <v/>
      </c>
      <c r="P64" s="24">
        <f>S63</f>
        <v/>
      </c>
      <c r="Q64" s="24">
        <f>IF(P64&lt;=0,0,P64*Schulden!F11/12)</f>
        <v/>
      </c>
      <c r="R64" s="24">
        <f>IF(P64&lt;=0,0,MIN(P64+Q64,MIN(Schulden!G11,P64+Q64)+MIN(MAX(0,Strategie!$C$9+SUMIFS(Sonderzahlungen!$D$8:$D$67,Sonderzahlungen!$G$8:$G$67,$B64,Sonderzahlungen!$E$8:$E$67,"Nach Strategie")-(IF(AND(Schulden!J8&lt;Schulden!J11,D64&gt;0),MAX(0,D64+E64-MIN(Schulden!G8,D64+E64)),0)+IF(AND(Schulden!J9&lt;Schulden!J11,H64&gt;0),MAX(0,H64+I64-MIN(Schulden!G9,H64+I64)),0)+IF(AND(Schulden!J10&lt;Schulden!J11,L64&gt;0),MAX(0,L64+M64-MIN(Schulden!G10,L64+M64)),0)+IF(AND(Schulden!J11&lt;Schulden!J11,P64&gt;0),MAX(0,P64+Q64-MIN(Schulden!G11,P64+Q64)),0)+IF(AND(Schulden!J12&lt;Schulden!J11,T64&gt;0),MAX(0,T64+U64-MIN(Schulden!G12,T64+U64)),0)+IF(AND(Schulden!J13&lt;Schulden!J11,X64&gt;0),MAX(0,X64+Y64-MIN(Schulden!G13,X64+Y64)),0)+IF(AND(Schulden!J14&lt;Schulden!J11,AB64&gt;0),MAX(0,AB64+AC64-MIN(Schulden!G14,AB64+AC64)),0)+IF(AND(Schulden!J15&lt;Schulden!J11,AF64&gt;0),MAX(0,AF64+AG64-MIN(Schulden!G15,AF64+AG64)),0)+IF(AND(Schulden!J16&lt;Schulden!J11,AJ64&gt;0),MAX(0,AJ64+AK64-MIN(Schulden!G16,AJ64+AK64)),0)+IF(AND(Schulden!J17&lt;Schulden!J11,AN64&gt;0),MAX(0,AN64+AO64-MIN(Schulden!G17,AN64+AO64)),0)+IF(AND(Schulden!J18&lt;Schulden!J11,AR64&gt;0),MAX(0,AR64+AS64-MIN(Schulden!G18,AR64+AS64)),0)+IF(AND(Schulden!J19&lt;Schulden!J11,AV64&gt;0),MAX(0,AV64+AW64-MIN(Schulden!G19,AV64+AW64)),0)+IF(AND(Schulden!J20&lt;Schulden!J11,AZ64&gt;0),MAX(0,AZ64+BA64-MIN(Schulden!G20,AZ64+BA64)),0)+IF(AND(Schulden!J21&lt;Schulden!J11,BD64&gt;0),MAX(0,BD64+BE64-MIN(Schulden!G21,BD64+BE64)),0)+IF(AND(Schulden!J22&lt;Schulden!J11,BH64&gt;0),MAX(0,BH64+BI64-MIN(Schulden!G22,BH64+BI64)),0))),MAX(0,P64+Q64-MIN(Schulden!G11,P64+Q64)))+SUMIFS(Sonderzahlungen!$D$8:$D$67,Sonderzahlungen!$G$8:$G$67,$B64,Sonderzahlungen!$E$8:$E$67,"Gezielte Schuld",Sonderzahlungen!$F$8:$F$67,Schulden!B11)))</f>
        <v/>
      </c>
      <c r="S64" s="24">
        <f>MAX(0,P64+Q64-R64)</f>
        <v/>
      </c>
      <c r="T64" s="24">
        <f>W63</f>
        <v/>
      </c>
      <c r="U64" s="24">
        <f>IF(T64&lt;=0,0,T64*Schulden!F12/12)</f>
        <v/>
      </c>
      <c r="V64" s="24">
        <f>IF(T64&lt;=0,0,MIN(T64+U64,MIN(Schulden!G12,T64+U64)+MIN(MAX(0,Strategie!$C$9+SUMIFS(Sonderzahlungen!$D$8:$D$67,Sonderzahlungen!$G$8:$G$67,$B64,Sonderzahlungen!$E$8:$E$67,"Nach Strategie")-(IF(AND(Schulden!J8&lt;Schulden!J12,D64&gt;0),MAX(0,D64+E64-MIN(Schulden!G8,D64+E64)),0)+IF(AND(Schulden!J9&lt;Schulden!J12,H64&gt;0),MAX(0,H64+I64-MIN(Schulden!G9,H64+I64)),0)+IF(AND(Schulden!J10&lt;Schulden!J12,L64&gt;0),MAX(0,L64+M64-MIN(Schulden!G10,L64+M64)),0)+IF(AND(Schulden!J11&lt;Schulden!J12,P64&gt;0),MAX(0,P64+Q64-MIN(Schulden!G11,P64+Q64)),0)+IF(AND(Schulden!J12&lt;Schulden!J12,T64&gt;0),MAX(0,T64+U64-MIN(Schulden!G12,T64+U64)),0)+IF(AND(Schulden!J13&lt;Schulden!J12,X64&gt;0),MAX(0,X64+Y64-MIN(Schulden!G13,X64+Y64)),0)+IF(AND(Schulden!J14&lt;Schulden!J12,AB64&gt;0),MAX(0,AB64+AC64-MIN(Schulden!G14,AB64+AC64)),0)+IF(AND(Schulden!J15&lt;Schulden!J12,AF64&gt;0),MAX(0,AF64+AG64-MIN(Schulden!G15,AF64+AG64)),0)+IF(AND(Schulden!J16&lt;Schulden!J12,AJ64&gt;0),MAX(0,AJ64+AK64-MIN(Schulden!G16,AJ64+AK64)),0)+IF(AND(Schulden!J17&lt;Schulden!J12,AN64&gt;0),MAX(0,AN64+AO64-MIN(Schulden!G17,AN64+AO64)),0)+IF(AND(Schulden!J18&lt;Schulden!J12,AR64&gt;0),MAX(0,AR64+AS64-MIN(Schulden!G18,AR64+AS64)),0)+IF(AND(Schulden!J19&lt;Schulden!J12,AV64&gt;0),MAX(0,AV64+AW64-MIN(Schulden!G19,AV64+AW64)),0)+IF(AND(Schulden!J20&lt;Schulden!J12,AZ64&gt;0),MAX(0,AZ64+BA64-MIN(Schulden!G20,AZ64+BA64)),0)+IF(AND(Schulden!J21&lt;Schulden!J12,BD64&gt;0),MAX(0,BD64+BE64-MIN(Schulden!G21,BD64+BE64)),0)+IF(AND(Schulden!J22&lt;Schulden!J12,BH64&gt;0),MAX(0,BH64+BI64-MIN(Schulden!G22,BH64+BI64)),0))),MAX(0,T64+U64-MIN(Schulden!G12,T64+U64)))+SUMIFS(Sonderzahlungen!$D$8:$D$67,Sonderzahlungen!$G$8:$G$67,$B64,Sonderzahlungen!$E$8:$E$67,"Gezielte Schuld",Sonderzahlungen!$F$8:$F$67,Schulden!B12)))</f>
        <v/>
      </c>
      <c r="W64" s="24">
        <f>MAX(0,T64+U64-V64)</f>
        <v/>
      </c>
      <c r="X64" s="24">
        <f>AA63</f>
        <v/>
      </c>
      <c r="Y64" s="24">
        <f>IF(X64&lt;=0,0,X64*Schulden!F13/12)</f>
        <v/>
      </c>
      <c r="Z64" s="24">
        <f>IF(X64&lt;=0,0,MIN(X64+Y64,MIN(Schulden!G13,X64+Y64)+MIN(MAX(0,Strategie!$C$9+SUMIFS(Sonderzahlungen!$D$8:$D$67,Sonderzahlungen!$G$8:$G$67,$B64,Sonderzahlungen!$E$8:$E$67,"Nach Strategie")-(IF(AND(Schulden!J8&lt;Schulden!J13,D64&gt;0),MAX(0,D64+E64-MIN(Schulden!G8,D64+E64)),0)+IF(AND(Schulden!J9&lt;Schulden!J13,H64&gt;0),MAX(0,H64+I64-MIN(Schulden!G9,H64+I64)),0)+IF(AND(Schulden!J10&lt;Schulden!J13,L64&gt;0),MAX(0,L64+M64-MIN(Schulden!G10,L64+M64)),0)+IF(AND(Schulden!J11&lt;Schulden!J13,P64&gt;0),MAX(0,P64+Q64-MIN(Schulden!G11,P64+Q64)),0)+IF(AND(Schulden!J12&lt;Schulden!J13,T64&gt;0),MAX(0,T64+U64-MIN(Schulden!G12,T64+U64)),0)+IF(AND(Schulden!J13&lt;Schulden!J13,X64&gt;0),MAX(0,X64+Y64-MIN(Schulden!G13,X64+Y64)),0)+IF(AND(Schulden!J14&lt;Schulden!J13,AB64&gt;0),MAX(0,AB64+AC64-MIN(Schulden!G14,AB64+AC64)),0)+IF(AND(Schulden!J15&lt;Schulden!J13,AF64&gt;0),MAX(0,AF64+AG64-MIN(Schulden!G15,AF64+AG64)),0)+IF(AND(Schulden!J16&lt;Schulden!J13,AJ64&gt;0),MAX(0,AJ64+AK64-MIN(Schulden!G16,AJ64+AK64)),0)+IF(AND(Schulden!J17&lt;Schulden!J13,AN64&gt;0),MAX(0,AN64+AO64-MIN(Schulden!G17,AN64+AO64)),0)+IF(AND(Schulden!J18&lt;Schulden!J13,AR64&gt;0),MAX(0,AR64+AS64-MIN(Schulden!G18,AR64+AS64)),0)+IF(AND(Schulden!J19&lt;Schulden!J13,AV64&gt;0),MAX(0,AV64+AW64-MIN(Schulden!G19,AV64+AW64)),0)+IF(AND(Schulden!J20&lt;Schulden!J13,AZ64&gt;0),MAX(0,AZ64+BA64-MIN(Schulden!G20,AZ64+BA64)),0)+IF(AND(Schulden!J21&lt;Schulden!J13,BD64&gt;0),MAX(0,BD64+BE64-MIN(Schulden!G21,BD64+BE64)),0)+IF(AND(Schulden!J22&lt;Schulden!J13,BH64&gt;0),MAX(0,BH64+BI64-MIN(Schulden!G22,BH64+BI64)),0))),MAX(0,X64+Y64-MIN(Schulden!G13,X64+Y64)))+SUMIFS(Sonderzahlungen!$D$8:$D$67,Sonderzahlungen!$G$8:$G$67,$B64,Sonderzahlungen!$E$8:$E$67,"Gezielte Schuld",Sonderzahlungen!$F$8:$F$67,Schulden!B13)))</f>
        <v/>
      </c>
      <c r="AA64" s="24">
        <f>MAX(0,X64+Y64-Z64)</f>
        <v/>
      </c>
      <c r="AB64" s="24">
        <f>AE63</f>
        <v/>
      </c>
      <c r="AC64" s="24">
        <f>IF(AB64&lt;=0,0,AB64*Schulden!F14/12)</f>
        <v/>
      </c>
      <c r="AD64" s="24">
        <f>IF(AB64&lt;=0,0,MIN(AB64+AC64,MIN(Schulden!G14,AB64+AC64)+MIN(MAX(0,Strategie!$C$9+SUMIFS(Sonderzahlungen!$D$8:$D$67,Sonderzahlungen!$G$8:$G$67,$B64,Sonderzahlungen!$E$8:$E$67,"Nach Strategie")-(IF(AND(Schulden!J8&lt;Schulden!J14,D64&gt;0),MAX(0,D64+E64-MIN(Schulden!G8,D64+E64)),0)+IF(AND(Schulden!J9&lt;Schulden!J14,H64&gt;0),MAX(0,H64+I64-MIN(Schulden!G9,H64+I64)),0)+IF(AND(Schulden!J10&lt;Schulden!J14,L64&gt;0),MAX(0,L64+M64-MIN(Schulden!G10,L64+M64)),0)+IF(AND(Schulden!J11&lt;Schulden!J14,P64&gt;0),MAX(0,P64+Q64-MIN(Schulden!G11,P64+Q64)),0)+IF(AND(Schulden!J12&lt;Schulden!J14,T64&gt;0),MAX(0,T64+U64-MIN(Schulden!G12,T64+U64)),0)+IF(AND(Schulden!J13&lt;Schulden!J14,X64&gt;0),MAX(0,X64+Y64-MIN(Schulden!G13,X64+Y64)),0)+IF(AND(Schulden!J14&lt;Schulden!J14,AB64&gt;0),MAX(0,AB64+AC64-MIN(Schulden!G14,AB64+AC64)),0)+IF(AND(Schulden!J15&lt;Schulden!J14,AF64&gt;0),MAX(0,AF64+AG64-MIN(Schulden!G15,AF64+AG64)),0)+IF(AND(Schulden!J16&lt;Schulden!J14,AJ64&gt;0),MAX(0,AJ64+AK64-MIN(Schulden!G16,AJ64+AK64)),0)+IF(AND(Schulden!J17&lt;Schulden!J14,AN64&gt;0),MAX(0,AN64+AO64-MIN(Schulden!G17,AN64+AO64)),0)+IF(AND(Schulden!J18&lt;Schulden!J14,AR64&gt;0),MAX(0,AR64+AS64-MIN(Schulden!G18,AR64+AS64)),0)+IF(AND(Schulden!J19&lt;Schulden!J14,AV64&gt;0),MAX(0,AV64+AW64-MIN(Schulden!G19,AV64+AW64)),0)+IF(AND(Schulden!J20&lt;Schulden!J14,AZ64&gt;0),MAX(0,AZ64+BA64-MIN(Schulden!G20,AZ64+BA64)),0)+IF(AND(Schulden!J21&lt;Schulden!J14,BD64&gt;0),MAX(0,BD64+BE64-MIN(Schulden!G21,BD64+BE64)),0)+IF(AND(Schulden!J22&lt;Schulden!J14,BH64&gt;0),MAX(0,BH64+BI64-MIN(Schulden!G22,BH64+BI64)),0))),MAX(0,AB64+AC64-MIN(Schulden!G14,AB64+AC64)))+SUMIFS(Sonderzahlungen!$D$8:$D$67,Sonderzahlungen!$G$8:$G$67,$B64,Sonderzahlungen!$E$8:$E$67,"Gezielte Schuld",Sonderzahlungen!$F$8:$F$67,Schulden!B14)))</f>
        <v/>
      </c>
      <c r="AE64" s="24">
        <f>MAX(0,AB64+AC64-AD64)</f>
        <v/>
      </c>
      <c r="AF64" s="24">
        <f>AI63</f>
        <v/>
      </c>
      <c r="AG64" s="24">
        <f>IF(AF64&lt;=0,0,AF64*Schulden!F15/12)</f>
        <v/>
      </c>
      <c r="AH64" s="24">
        <f>IF(AF64&lt;=0,0,MIN(AF64+AG64,MIN(Schulden!G15,AF64+AG64)+MIN(MAX(0,Strategie!$C$9+SUMIFS(Sonderzahlungen!$D$8:$D$67,Sonderzahlungen!$G$8:$G$67,$B64,Sonderzahlungen!$E$8:$E$67,"Nach Strategie")-(IF(AND(Schulden!J8&lt;Schulden!J15,D64&gt;0),MAX(0,D64+E64-MIN(Schulden!G8,D64+E64)),0)+IF(AND(Schulden!J9&lt;Schulden!J15,H64&gt;0),MAX(0,H64+I64-MIN(Schulden!G9,H64+I64)),0)+IF(AND(Schulden!J10&lt;Schulden!J15,L64&gt;0),MAX(0,L64+M64-MIN(Schulden!G10,L64+M64)),0)+IF(AND(Schulden!J11&lt;Schulden!J15,P64&gt;0),MAX(0,P64+Q64-MIN(Schulden!G11,P64+Q64)),0)+IF(AND(Schulden!J12&lt;Schulden!J15,T64&gt;0),MAX(0,T64+U64-MIN(Schulden!G12,T64+U64)),0)+IF(AND(Schulden!J13&lt;Schulden!J15,X64&gt;0),MAX(0,X64+Y64-MIN(Schulden!G13,X64+Y64)),0)+IF(AND(Schulden!J14&lt;Schulden!J15,AB64&gt;0),MAX(0,AB64+AC64-MIN(Schulden!G14,AB64+AC64)),0)+IF(AND(Schulden!J15&lt;Schulden!J15,AF64&gt;0),MAX(0,AF64+AG64-MIN(Schulden!G15,AF64+AG64)),0)+IF(AND(Schulden!J16&lt;Schulden!J15,AJ64&gt;0),MAX(0,AJ64+AK64-MIN(Schulden!G16,AJ64+AK64)),0)+IF(AND(Schulden!J17&lt;Schulden!J15,AN64&gt;0),MAX(0,AN64+AO64-MIN(Schulden!G17,AN64+AO64)),0)+IF(AND(Schulden!J18&lt;Schulden!J15,AR64&gt;0),MAX(0,AR64+AS64-MIN(Schulden!G18,AR64+AS64)),0)+IF(AND(Schulden!J19&lt;Schulden!J15,AV64&gt;0),MAX(0,AV64+AW64-MIN(Schulden!G19,AV64+AW64)),0)+IF(AND(Schulden!J20&lt;Schulden!J15,AZ64&gt;0),MAX(0,AZ64+BA64-MIN(Schulden!G20,AZ64+BA64)),0)+IF(AND(Schulden!J21&lt;Schulden!J15,BD64&gt;0),MAX(0,BD64+BE64-MIN(Schulden!G21,BD64+BE64)),0)+IF(AND(Schulden!J22&lt;Schulden!J15,BH64&gt;0),MAX(0,BH64+BI64-MIN(Schulden!G22,BH64+BI64)),0))),MAX(0,AF64+AG64-MIN(Schulden!G15,AF64+AG64)))+SUMIFS(Sonderzahlungen!$D$8:$D$67,Sonderzahlungen!$G$8:$G$67,$B64,Sonderzahlungen!$E$8:$E$67,"Gezielte Schuld",Sonderzahlungen!$F$8:$F$67,Schulden!B15)))</f>
        <v/>
      </c>
      <c r="AI64" s="24">
        <f>MAX(0,AF64+AG64-AH64)</f>
        <v/>
      </c>
      <c r="AJ64" s="24">
        <f>AM63</f>
        <v/>
      </c>
      <c r="AK64" s="24">
        <f>IF(AJ64&lt;=0,0,AJ64*Schulden!F16/12)</f>
        <v/>
      </c>
      <c r="AL64" s="24">
        <f>IF(AJ64&lt;=0,0,MIN(AJ64+AK64,MIN(Schulden!G16,AJ64+AK64)+MIN(MAX(0,Strategie!$C$9+SUMIFS(Sonderzahlungen!$D$8:$D$67,Sonderzahlungen!$G$8:$G$67,$B64,Sonderzahlungen!$E$8:$E$67,"Nach Strategie")-(IF(AND(Schulden!J8&lt;Schulden!J16,D64&gt;0),MAX(0,D64+E64-MIN(Schulden!G8,D64+E64)),0)+IF(AND(Schulden!J9&lt;Schulden!J16,H64&gt;0),MAX(0,H64+I64-MIN(Schulden!G9,H64+I64)),0)+IF(AND(Schulden!J10&lt;Schulden!J16,L64&gt;0),MAX(0,L64+M64-MIN(Schulden!G10,L64+M64)),0)+IF(AND(Schulden!J11&lt;Schulden!J16,P64&gt;0),MAX(0,P64+Q64-MIN(Schulden!G11,P64+Q64)),0)+IF(AND(Schulden!J12&lt;Schulden!J16,T64&gt;0),MAX(0,T64+U64-MIN(Schulden!G12,T64+U64)),0)+IF(AND(Schulden!J13&lt;Schulden!J16,X64&gt;0),MAX(0,X64+Y64-MIN(Schulden!G13,X64+Y64)),0)+IF(AND(Schulden!J14&lt;Schulden!J16,AB64&gt;0),MAX(0,AB64+AC64-MIN(Schulden!G14,AB64+AC64)),0)+IF(AND(Schulden!J15&lt;Schulden!J16,AF64&gt;0),MAX(0,AF64+AG64-MIN(Schulden!G15,AF64+AG64)),0)+IF(AND(Schulden!J16&lt;Schulden!J16,AJ64&gt;0),MAX(0,AJ64+AK64-MIN(Schulden!G16,AJ64+AK64)),0)+IF(AND(Schulden!J17&lt;Schulden!J16,AN64&gt;0),MAX(0,AN64+AO64-MIN(Schulden!G17,AN64+AO64)),0)+IF(AND(Schulden!J18&lt;Schulden!J16,AR64&gt;0),MAX(0,AR64+AS64-MIN(Schulden!G18,AR64+AS64)),0)+IF(AND(Schulden!J19&lt;Schulden!J16,AV64&gt;0),MAX(0,AV64+AW64-MIN(Schulden!G19,AV64+AW64)),0)+IF(AND(Schulden!J20&lt;Schulden!J16,AZ64&gt;0),MAX(0,AZ64+BA64-MIN(Schulden!G20,AZ64+BA64)),0)+IF(AND(Schulden!J21&lt;Schulden!J16,BD64&gt;0),MAX(0,BD64+BE64-MIN(Schulden!G21,BD64+BE64)),0)+IF(AND(Schulden!J22&lt;Schulden!J16,BH64&gt;0),MAX(0,BH64+BI64-MIN(Schulden!G22,BH64+BI64)),0))),MAX(0,AJ64+AK64-MIN(Schulden!G16,AJ64+AK64)))+SUMIFS(Sonderzahlungen!$D$8:$D$67,Sonderzahlungen!$G$8:$G$67,$B64,Sonderzahlungen!$E$8:$E$67,"Gezielte Schuld",Sonderzahlungen!$F$8:$F$67,Schulden!B16)))</f>
        <v/>
      </c>
      <c r="AM64" s="24">
        <f>MAX(0,AJ64+AK64-AL64)</f>
        <v/>
      </c>
      <c r="AN64" s="24">
        <f>AQ63</f>
        <v/>
      </c>
      <c r="AO64" s="24">
        <f>IF(AN64&lt;=0,0,AN64*Schulden!F17/12)</f>
        <v/>
      </c>
      <c r="AP64" s="24">
        <f>IF(AN64&lt;=0,0,MIN(AN64+AO64,MIN(Schulden!G17,AN64+AO64)+MIN(MAX(0,Strategie!$C$9+SUMIFS(Sonderzahlungen!$D$8:$D$67,Sonderzahlungen!$G$8:$G$67,$B64,Sonderzahlungen!$E$8:$E$67,"Nach Strategie")-(IF(AND(Schulden!J8&lt;Schulden!J17,D64&gt;0),MAX(0,D64+E64-MIN(Schulden!G8,D64+E64)),0)+IF(AND(Schulden!J9&lt;Schulden!J17,H64&gt;0),MAX(0,H64+I64-MIN(Schulden!G9,H64+I64)),0)+IF(AND(Schulden!J10&lt;Schulden!J17,L64&gt;0),MAX(0,L64+M64-MIN(Schulden!G10,L64+M64)),0)+IF(AND(Schulden!J11&lt;Schulden!J17,P64&gt;0),MAX(0,P64+Q64-MIN(Schulden!G11,P64+Q64)),0)+IF(AND(Schulden!J12&lt;Schulden!J17,T64&gt;0),MAX(0,T64+U64-MIN(Schulden!G12,T64+U64)),0)+IF(AND(Schulden!J13&lt;Schulden!J17,X64&gt;0),MAX(0,X64+Y64-MIN(Schulden!G13,X64+Y64)),0)+IF(AND(Schulden!J14&lt;Schulden!J17,AB64&gt;0),MAX(0,AB64+AC64-MIN(Schulden!G14,AB64+AC64)),0)+IF(AND(Schulden!J15&lt;Schulden!J17,AF64&gt;0),MAX(0,AF64+AG64-MIN(Schulden!G15,AF64+AG64)),0)+IF(AND(Schulden!J16&lt;Schulden!J17,AJ64&gt;0),MAX(0,AJ64+AK64-MIN(Schulden!G16,AJ64+AK64)),0)+IF(AND(Schulden!J17&lt;Schulden!J17,AN64&gt;0),MAX(0,AN64+AO64-MIN(Schulden!G17,AN64+AO64)),0)+IF(AND(Schulden!J18&lt;Schulden!J17,AR64&gt;0),MAX(0,AR64+AS64-MIN(Schulden!G18,AR64+AS64)),0)+IF(AND(Schulden!J19&lt;Schulden!J17,AV64&gt;0),MAX(0,AV64+AW64-MIN(Schulden!G19,AV64+AW64)),0)+IF(AND(Schulden!J20&lt;Schulden!J17,AZ64&gt;0),MAX(0,AZ64+BA64-MIN(Schulden!G20,AZ64+BA64)),0)+IF(AND(Schulden!J21&lt;Schulden!J17,BD64&gt;0),MAX(0,BD64+BE64-MIN(Schulden!G21,BD64+BE64)),0)+IF(AND(Schulden!J22&lt;Schulden!J17,BH64&gt;0),MAX(0,BH64+BI64-MIN(Schulden!G22,BH64+BI64)),0))),MAX(0,AN64+AO64-MIN(Schulden!G17,AN64+AO64)))+SUMIFS(Sonderzahlungen!$D$8:$D$67,Sonderzahlungen!$G$8:$G$67,$B64,Sonderzahlungen!$E$8:$E$67,"Gezielte Schuld",Sonderzahlungen!$F$8:$F$67,Schulden!B17)))</f>
        <v/>
      </c>
      <c r="AQ64" s="24">
        <f>MAX(0,AN64+AO64-AP64)</f>
        <v/>
      </c>
      <c r="AR64" s="24">
        <f>AU63</f>
        <v/>
      </c>
      <c r="AS64" s="24">
        <f>IF(AR64&lt;=0,0,AR64*Schulden!F18/12)</f>
        <v/>
      </c>
      <c r="AT64" s="24">
        <f>IF(AR64&lt;=0,0,MIN(AR64+AS64,MIN(Schulden!G18,AR64+AS64)+MIN(MAX(0,Strategie!$C$9+SUMIFS(Sonderzahlungen!$D$8:$D$67,Sonderzahlungen!$G$8:$G$67,$B64,Sonderzahlungen!$E$8:$E$67,"Nach Strategie")-(IF(AND(Schulden!J8&lt;Schulden!J18,D64&gt;0),MAX(0,D64+E64-MIN(Schulden!G8,D64+E64)),0)+IF(AND(Schulden!J9&lt;Schulden!J18,H64&gt;0),MAX(0,H64+I64-MIN(Schulden!G9,H64+I64)),0)+IF(AND(Schulden!J10&lt;Schulden!J18,L64&gt;0),MAX(0,L64+M64-MIN(Schulden!G10,L64+M64)),0)+IF(AND(Schulden!J11&lt;Schulden!J18,P64&gt;0),MAX(0,P64+Q64-MIN(Schulden!G11,P64+Q64)),0)+IF(AND(Schulden!J12&lt;Schulden!J18,T64&gt;0),MAX(0,T64+U64-MIN(Schulden!G12,T64+U64)),0)+IF(AND(Schulden!J13&lt;Schulden!J18,X64&gt;0),MAX(0,X64+Y64-MIN(Schulden!G13,X64+Y64)),0)+IF(AND(Schulden!J14&lt;Schulden!J18,AB64&gt;0),MAX(0,AB64+AC64-MIN(Schulden!G14,AB64+AC64)),0)+IF(AND(Schulden!J15&lt;Schulden!J18,AF64&gt;0),MAX(0,AF64+AG64-MIN(Schulden!G15,AF64+AG64)),0)+IF(AND(Schulden!J16&lt;Schulden!J18,AJ64&gt;0),MAX(0,AJ64+AK64-MIN(Schulden!G16,AJ64+AK64)),0)+IF(AND(Schulden!J17&lt;Schulden!J18,AN64&gt;0),MAX(0,AN64+AO64-MIN(Schulden!G17,AN64+AO64)),0)+IF(AND(Schulden!J18&lt;Schulden!J18,AR64&gt;0),MAX(0,AR64+AS64-MIN(Schulden!G18,AR64+AS64)),0)+IF(AND(Schulden!J19&lt;Schulden!J18,AV64&gt;0),MAX(0,AV64+AW64-MIN(Schulden!G19,AV64+AW64)),0)+IF(AND(Schulden!J20&lt;Schulden!J18,AZ64&gt;0),MAX(0,AZ64+BA64-MIN(Schulden!G20,AZ64+BA64)),0)+IF(AND(Schulden!J21&lt;Schulden!J18,BD64&gt;0),MAX(0,BD64+BE64-MIN(Schulden!G21,BD64+BE64)),0)+IF(AND(Schulden!J22&lt;Schulden!J18,BH64&gt;0),MAX(0,BH64+BI64-MIN(Schulden!G22,BH64+BI64)),0))),MAX(0,AR64+AS64-MIN(Schulden!G18,AR64+AS64)))+SUMIFS(Sonderzahlungen!$D$8:$D$67,Sonderzahlungen!$G$8:$G$67,$B64,Sonderzahlungen!$E$8:$E$67,"Gezielte Schuld",Sonderzahlungen!$F$8:$F$67,Schulden!B18)))</f>
        <v/>
      </c>
      <c r="AU64" s="24">
        <f>MAX(0,AR64+AS64-AT64)</f>
        <v/>
      </c>
      <c r="AV64" s="24">
        <f>AY63</f>
        <v/>
      </c>
      <c r="AW64" s="24">
        <f>IF(AV64&lt;=0,0,AV64*Schulden!F19/12)</f>
        <v/>
      </c>
      <c r="AX64" s="24">
        <f>IF(AV64&lt;=0,0,MIN(AV64+AW64,MIN(Schulden!G19,AV64+AW64)+MIN(MAX(0,Strategie!$C$9+SUMIFS(Sonderzahlungen!$D$8:$D$67,Sonderzahlungen!$G$8:$G$67,$B64,Sonderzahlungen!$E$8:$E$67,"Nach Strategie")-(IF(AND(Schulden!J8&lt;Schulden!J19,D64&gt;0),MAX(0,D64+E64-MIN(Schulden!G8,D64+E64)),0)+IF(AND(Schulden!J9&lt;Schulden!J19,H64&gt;0),MAX(0,H64+I64-MIN(Schulden!G9,H64+I64)),0)+IF(AND(Schulden!J10&lt;Schulden!J19,L64&gt;0),MAX(0,L64+M64-MIN(Schulden!G10,L64+M64)),0)+IF(AND(Schulden!J11&lt;Schulden!J19,P64&gt;0),MAX(0,P64+Q64-MIN(Schulden!G11,P64+Q64)),0)+IF(AND(Schulden!J12&lt;Schulden!J19,T64&gt;0),MAX(0,T64+U64-MIN(Schulden!G12,T64+U64)),0)+IF(AND(Schulden!J13&lt;Schulden!J19,X64&gt;0),MAX(0,X64+Y64-MIN(Schulden!G13,X64+Y64)),0)+IF(AND(Schulden!J14&lt;Schulden!J19,AB64&gt;0),MAX(0,AB64+AC64-MIN(Schulden!G14,AB64+AC64)),0)+IF(AND(Schulden!J15&lt;Schulden!J19,AF64&gt;0),MAX(0,AF64+AG64-MIN(Schulden!G15,AF64+AG64)),0)+IF(AND(Schulden!J16&lt;Schulden!J19,AJ64&gt;0),MAX(0,AJ64+AK64-MIN(Schulden!G16,AJ64+AK64)),0)+IF(AND(Schulden!J17&lt;Schulden!J19,AN64&gt;0),MAX(0,AN64+AO64-MIN(Schulden!G17,AN64+AO64)),0)+IF(AND(Schulden!J18&lt;Schulden!J19,AR64&gt;0),MAX(0,AR64+AS64-MIN(Schulden!G18,AR64+AS64)),0)+IF(AND(Schulden!J19&lt;Schulden!J19,AV64&gt;0),MAX(0,AV64+AW64-MIN(Schulden!G19,AV64+AW64)),0)+IF(AND(Schulden!J20&lt;Schulden!J19,AZ64&gt;0),MAX(0,AZ64+BA64-MIN(Schulden!G20,AZ64+BA64)),0)+IF(AND(Schulden!J21&lt;Schulden!J19,BD64&gt;0),MAX(0,BD64+BE64-MIN(Schulden!G21,BD64+BE64)),0)+IF(AND(Schulden!J22&lt;Schulden!J19,BH64&gt;0),MAX(0,BH64+BI64-MIN(Schulden!G22,BH64+BI64)),0))),MAX(0,AV64+AW64-MIN(Schulden!G19,AV64+AW64)))+SUMIFS(Sonderzahlungen!$D$8:$D$67,Sonderzahlungen!$G$8:$G$67,$B64,Sonderzahlungen!$E$8:$E$67,"Gezielte Schuld",Sonderzahlungen!$F$8:$F$67,Schulden!B19)))</f>
        <v/>
      </c>
      <c r="AY64" s="24">
        <f>MAX(0,AV64+AW64-AX64)</f>
        <v/>
      </c>
      <c r="AZ64" s="24">
        <f>BC63</f>
        <v/>
      </c>
      <c r="BA64" s="24">
        <f>IF(AZ64&lt;=0,0,AZ64*Schulden!F20/12)</f>
        <v/>
      </c>
      <c r="BB64" s="24">
        <f>IF(AZ64&lt;=0,0,MIN(AZ64+BA64,MIN(Schulden!G20,AZ64+BA64)+MIN(MAX(0,Strategie!$C$9+SUMIFS(Sonderzahlungen!$D$8:$D$67,Sonderzahlungen!$G$8:$G$67,$B64,Sonderzahlungen!$E$8:$E$67,"Nach Strategie")-(IF(AND(Schulden!J8&lt;Schulden!J20,D64&gt;0),MAX(0,D64+E64-MIN(Schulden!G8,D64+E64)),0)+IF(AND(Schulden!J9&lt;Schulden!J20,H64&gt;0),MAX(0,H64+I64-MIN(Schulden!G9,H64+I64)),0)+IF(AND(Schulden!J10&lt;Schulden!J20,L64&gt;0),MAX(0,L64+M64-MIN(Schulden!G10,L64+M64)),0)+IF(AND(Schulden!J11&lt;Schulden!J20,P64&gt;0),MAX(0,P64+Q64-MIN(Schulden!G11,P64+Q64)),0)+IF(AND(Schulden!J12&lt;Schulden!J20,T64&gt;0),MAX(0,T64+U64-MIN(Schulden!G12,T64+U64)),0)+IF(AND(Schulden!J13&lt;Schulden!J20,X64&gt;0),MAX(0,X64+Y64-MIN(Schulden!G13,X64+Y64)),0)+IF(AND(Schulden!J14&lt;Schulden!J20,AB64&gt;0),MAX(0,AB64+AC64-MIN(Schulden!G14,AB64+AC64)),0)+IF(AND(Schulden!J15&lt;Schulden!J20,AF64&gt;0),MAX(0,AF64+AG64-MIN(Schulden!G15,AF64+AG64)),0)+IF(AND(Schulden!J16&lt;Schulden!J20,AJ64&gt;0),MAX(0,AJ64+AK64-MIN(Schulden!G16,AJ64+AK64)),0)+IF(AND(Schulden!J17&lt;Schulden!J20,AN64&gt;0),MAX(0,AN64+AO64-MIN(Schulden!G17,AN64+AO64)),0)+IF(AND(Schulden!J18&lt;Schulden!J20,AR64&gt;0),MAX(0,AR64+AS64-MIN(Schulden!G18,AR64+AS64)),0)+IF(AND(Schulden!J19&lt;Schulden!J20,AV64&gt;0),MAX(0,AV64+AW64-MIN(Schulden!G19,AV64+AW64)),0)+IF(AND(Schulden!J20&lt;Schulden!J20,AZ64&gt;0),MAX(0,AZ64+BA64-MIN(Schulden!G20,AZ64+BA64)),0)+IF(AND(Schulden!J21&lt;Schulden!J20,BD64&gt;0),MAX(0,BD64+BE64-MIN(Schulden!G21,BD64+BE64)),0)+IF(AND(Schulden!J22&lt;Schulden!J20,BH64&gt;0),MAX(0,BH64+BI64-MIN(Schulden!G22,BH64+BI64)),0))),MAX(0,AZ64+BA64-MIN(Schulden!G20,AZ64+BA64)))+SUMIFS(Sonderzahlungen!$D$8:$D$67,Sonderzahlungen!$G$8:$G$67,$B64,Sonderzahlungen!$E$8:$E$67,"Gezielte Schuld",Sonderzahlungen!$F$8:$F$67,Schulden!B20)))</f>
        <v/>
      </c>
      <c r="BC64" s="24">
        <f>MAX(0,AZ64+BA64-BB64)</f>
        <v/>
      </c>
      <c r="BD64" s="24">
        <f>BG63</f>
        <v/>
      </c>
      <c r="BE64" s="24">
        <f>IF(BD64&lt;=0,0,BD64*Schulden!F21/12)</f>
        <v/>
      </c>
      <c r="BF64" s="24">
        <f>IF(BD64&lt;=0,0,MIN(BD64+BE64,MIN(Schulden!G21,BD64+BE64)+MIN(MAX(0,Strategie!$C$9+SUMIFS(Sonderzahlungen!$D$8:$D$67,Sonderzahlungen!$G$8:$G$67,$B64,Sonderzahlungen!$E$8:$E$67,"Nach Strategie")-(IF(AND(Schulden!J8&lt;Schulden!J21,D64&gt;0),MAX(0,D64+E64-MIN(Schulden!G8,D64+E64)),0)+IF(AND(Schulden!J9&lt;Schulden!J21,H64&gt;0),MAX(0,H64+I64-MIN(Schulden!G9,H64+I64)),0)+IF(AND(Schulden!J10&lt;Schulden!J21,L64&gt;0),MAX(0,L64+M64-MIN(Schulden!G10,L64+M64)),0)+IF(AND(Schulden!J11&lt;Schulden!J21,P64&gt;0),MAX(0,P64+Q64-MIN(Schulden!G11,P64+Q64)),0)+IF(AND(Schulden!J12&lt;Schulden!J21,T64&gt;0),MAX(0,T64+U64-MIN(Schulden!G12,T64+U64)),0)+IF(AND(Schulden!J13&lt;Schulden!J21,X64&gt;0),MAX(0,X64+Y64-MIN(Schulden!G13,X64+Y64)),0)+IF(AND(Schulden!J14&lt;Schulden!J21,AB64&gt;0),MAX(0,AB64+AC64-MIN(Schulden!G14,AB64+AC64)),0)+IF(AND(Schulden!J15&lt;Schulden!J21,AF64&gt;0),MAX(0,AF64+AG64-MIN(Schulden!G15,AF64+AG64)),0)+IF(AND(Schulden!J16&lt;Schulden!J21,AJ64&gt;0),MAX(0,AJ64+AK64-MIN(Schulden!G16,AJ64+AK64)),0)+IF(AND(Schulden!J17&lt;Schulden!J21,AN64&gt;0),MAX(0,AN64+AO64-MIN(Schulden!G17,AN64+AO64)),0)+IF(AND(Schulden!J18&lt;Schulden!J21,AR64&gt;0),MAX(0,AR64+AS64-MIN(Schulden!G18,AR64+AS64)),0)+IF(AND(Schulden!J19&lt;Schulden!J21,AV64&gt;0),MAX(0,AV64+AW64-MIN(Schulden!G19,AV64+AW64)),0)+IF(AND(Schulden!J20&lt;Schulden!J21,AZ64&gt;0),MAX(0,AZ64+BA64-MIN(Schulden!G20,AZ64+BA64)),0)+IF(AND(Schulden!J21&lt;Schulden!J21,BD64&gt;0),MAX(0,BD64+BE64-MIN(Schulden!G21,BD64+BE64)),0)+IF(AND(Schulden!J22&lt;Schulden!J21,BH64&gt;0),MAX(0,BH64+BI64-MIN(Schulden!G22,BH64+BI64)),0))),MAX(0,BD64+BE64-MIN(Schulden!G21,BD64+BE64)))+SUMIFS(Sonderzahlungen!$D$8:$D$67,Sonderzahlungen!$G$8:$G$67,$B64,Sonderzahlungen!$E$8:$E$67,"Gezielte Schuld",Sonderzahlungen!$F$8:$F$67,Schulden!B21)))</f>
        <v/>
      </c>
      <c r="BG64" s="24">
        <f>MAX(0,BD64+BE64-BF64)</f>
        <v/>
      </c>
      <c r="BH64" s="24">
        <f>BK63</f>
        <v/>
      </c>
      <c r="BI64" s="24">
        <f>IF(BH64&lt;=0,0,BH64*Schulden!F22/12)</f>
        <v/>
      </c>
      <c r="BJ64" s="24">
        <f>IF(BH64&lt;=0,0,MIN(BH64+BI64,MIN(Schulden!G22,BH64+BI64)+MIN(MAX(0,Strategie!$C$9+SUMIFS(Sonderzahlungen!$D$8:$D$67,Sonderzahlungen!$G$8:$G$67,$B64,Sonderzahlungen!$E$8:$E$67,"Nach Strategie")-(IF(AND(Schulden!J8&lt;Schulden!J22,D64&gt;0),MAX(0,D64+E64-MIN(Schulden!G8,D64+E64)),0)+IF(AND(Schulden!J9&lt;Schulden!J22,H64&gt;0),MAX(0,H64+I64-MIN(Schulden!G9,H64+I64)),0)+IF(AND(Schulden!J10&lt;Schulden!J22,L64&gt;0),MAX(0,L64+M64-MIN(Schulden!G10,L64+M64)),0)+IF(AND(Schulden!J11&lt;Schulden!J22,P64&gt;0),MAX(0,P64+Q64-MIN(Schulden!G11,P64+Q64)),0)+IF(AND(Schulden!J12&lt;Schulden!J22,T64&gt;0),MAX(0,T64+U64-MIN(Schulden!G12,T64+U64)),0)+IF(AND(Schulden!J13&lt;Schulden!J22,X64&gt;0),MAX(0,X64+Y64-MIN(Schulden!G13,X64+Y64)),0)+IF(AND(Schulden!J14&lt;Schulden!J22,AB64&gt;0),MAX(0,AB64+AC64-MIN(Schulden!G14,AB64+AC64)),0)+IF(AND(Schulden!J15&lt;Schulden!J22,AF64&gt;0),MAX(0,AF64+AG64-MIN(Schulden!G15,AF64+AG64)),0)+IF(AND(Schulden!J16&lt;Schulden!J22,AJ64&gt;0),MAX(0,AJ64+AK64-MIN(Schulden!G16,AJ64+AK64)),0)+IF(AND(Schulden!J17&lt;Schulden!J22,AN64&gt;0),MAX(0,AN64+AO64-MIN(Schulden!G17,AN64+AO64)),0)+IF(AND(Schulden!J18&lt;Schulden!J22,AR64&gt;0),MAX(0,AR64+AS64-MIN(Schulden!G18,AR64+AS64)),0)+IF(AND(Schulden!J19&lt;Schulden!J22,AV64&gt;0),MAX(0,AV64+AW64-MIN(Schulden!G19,AV64+AW64)),0)+IF(AND(Schulden!J20&lt;Schulden!J22,AZ64&gt;0),MAX(0,AZ64+BA64-MIN(Schulden!G20,AZ64+BA64)),0)+IF(AND(Schulden!J21&lt;Schulden!J22,BD64&gt;0),MAX(0,BD64+BE64-MIN(Schulden!G21,BD64+BE64)),0)+IF(AND(Schulden!J22&lt;Schulden!J22,BH64&gt;0),MAX(0,BH64+BI64-MIN(Schulden!G22,BH64+BI64)),0))),MAX(0,BH64+BI64-MIN(Schulden!G22,BH64+BI64)))+SUMIFS(Sonderzahlungen!$D$8:$D$67,Sonderzahlungen!$G$8:$G$67,$B64,Sonderzahlungen!$E$8:$E$67,"Gezielte Schuld",Sonderzahlungen!$F$8:$F$67,Schulden!B22)))</f>
        <v/>
      </c>
      <c r="BK64" s="24">
        <f>MAX(0,BH64+BI64-BJ64)</f>
        <v/>
      </c>
    </row>
    <row r="65">
      <c r="B65" s="23">
        <f>EDATE(B64,1)</f>
        <v/>
      </c>
      <c r="C65" s="24">
        <f>SUMIFS(Sonderzahlungen!$D$8:$D$67,Sonderzahlungen!$G$8:$G$67,B65)</f>
        <v/>
      </c>
      <c r="D65" s="24">
        <f>G64</f>
        <v/>
      </c>
      <c r="E65" s="24">
        <f>IF(D65&lt;=0,0,D65*Schulden!F8/12)</f>
        <v/>
      </c>
      <c r="F65" s="24">
        <f>IF(D65&lt;=0,0,MIN(D65+E65,MIN(Schulden!G8,D65+E65)+MIN(MAX(0,Strategie!$C$9+SUMIFS(Sonderzahlungen!$D$8:$D$67,Sonderzahlungen!$G$8:$G$67,$B65,Sonderzahlungen!$E$8:$E$67,"Nach Strategie")-(IF(AND(Schulden!J8&lt;Schulden!J8,D65&gt;0),MAX(0,D65+E65-MIN(Schulden!G8,D65+E65)),0)+IF(AND(Schulden!J9&lt;Schulden!J8,H65&gt;0),MAX(0,H65+I65-MIN(Schulden!G9,H65+I65)),0)+IF(AND(Schulden!J10&lt;Schulden!J8,L65&gt;0),MAX(0,L65+M65-MIN(Schulden!G10,L65+M65)),0)+IF(AND(Schulden!J11&lt;Schulden!J8,P65&gt;0),MAX(0,P65+Q65-MIN(Schulden!G11,P65+Q65)),0)+IF(AND(Schulden!J12&lt;Schulden!J8,T65&gt;0),MAX(0,T65+U65-MIN(Schulden!G12,T65+U65)),0)+IF(AND(Schulden!J13&lt;Schulden!J8,X65&gt;0),MAX(0,X65+Y65-MIN(Schulden!G13,X65+Y65)),0)+IF(AND(Schulden!J14&lt;Schulden!J8,AB65&gt;0),MAX(0,AB65+AC65-MIN(Schulden!G14,AB65+AC65)),0)+IF(AND(Schulden!J15&lt;Schulden!J8,AF65&gt;0),MAX(0,AF65+AG65-MIN(Schulden!G15,AF65+AG65)),0)+IF(AND(Schulden!J16&lt;Schulden!J8,AJ65&gt;0),MAX(0,AJ65+AK65-MIN(Schulden!G16,AJ65+AK65)),0)+IF(AND(Schulden!J17&lt;Schulden!J8,AN65&gt;0),MAX(0,AN65+AO65-MIN(Schulden!G17,AN65+AO65)),0)+IF(AND(Schulden!J18&lt;Schulden!J8,AR65&gt;0),MAX(0,AR65+AS65-MIN(Schulden!G18,AR65+AS65)),0)+IF(AND(Schulden!J19&lt;Schulden!J8,AV65&gt;0),MAX(0,AV65+AW65-MIN(Schulden!G19,AV65+AW65)),0)+IF(AND(Schulden!J20&lt;Schulden!J8,AZ65&gt;0),MAX(0,AZ65+BA65-MIN(Schulden!G20,AZ65+BA65)),0)+IF(AND(Schulden!J21&lt;Schulden!J8,BD65&gt;0),MAX(0,BD65+BE65-MIN(Schulden!G21,BD65+BE65)),0)+IF(AND(Schulden!J22&lt;Schulden!J8,BH65&gt;0),MAX(0,BH65+BI65-MIN(Schulden!G22,BH65+BI65)),0))),MAX(0,D65+E65-MIN(Schulden!G8,D65+E65)))+SUMIFS(Sonderzahlungen!$D$8:$D$67,Sonderzahlungen!$G$8:$G$67,$B65,Sonderzahlungen!$E$8:$E$67,"Gezielte Schuld",Sonderzahlungen!$F$8:$F$67,Schulden!B8)))</f>
        <v/>
      </c>
      <c r="G65" s="24">
        <f>MAX(0,D65+E65-F65)</f>
        <v/>
      </c>
      <c r="H65" s="24">
        <f>K64</f>
        <v/>
      </c>
      <c r="I65" s="24">
        <f>IF(H65&lt;=0,0,H65*Schulden!F9/12)</f>
        <v/>
      </c>
      <c r="J65" s="24">
        <f>IF(H65&lt;=0,0,MIN(H65+I65,MIN(Schulden!G9,H65+I65)+MIN(MAX(0,Strategie!$C$9+SUMIFS(Sonderzahlungen!$D$8:$D$67,Sonderzahlungen!$G$8:$G$67,$B65,Sonderzahlungen!$E$8:$E$67,"Nach Strategie")-(IF(AND(Schulden!J8&lt;Schulden!J9,D65&gt;0),MAX(0,D65+E65-MIN(Schulden!G8,D65+E65)),0)+IF(AND(Schulden!J9&lt;Schulden!J9,H65&gt;0),MAX(0,H65+I65-MIN(Schulden!G9,H65+I65)),0)+IF(AND(Schulden!J10&lt;Schulden!J9,L65&gt;0),MAX(0,L65+M65-MIN(Schulden!G10,L65+M65)),0)+IF(AND(Schulden!J11&lt;Schulden!J9,P65&gt;0),MAX(0,P65+Q65-MIN(Schulden!G11,P65+Q65)),0)+IF(AND(Schulden!J12&lt;Schulden!J9,T65&gt;0),MAX(0,T65+U65-MIN(Schulden!G12,T65+U65)),0)+IF(AND(Schulden!J13&lt;Schulden!J9,X65&gt;0),MAX(0,X65+Y65-MIN(Schulden!G13,X65+Y65)),0)+IF(AND(Schulden!J14&lt;Schulden!J9,AB65&gt;0),MAX(0,AB65+AC65-MIN(Schulden!G14,AB65+AC65)),0)+IF(AND(Schulden!J15&lt;Schulden!J9,AF65&gt;0),MAX(0,AF65+AG65-MIN(Schulden!G15,AF65+AG65)),0)+IF(AND(Schulden!J16&lt;Schulden!J9,AJ65&gt;0),MAX(0,AJ65+AK65-MIN(Schulden!G16,AJ65+AK65)),0)+IF(AND(Schulden!J17&lt;Schulden!J9,AN65&gt;0),MAX(0,AN65+AO65-MIN(Schulden!G17,AN65+AO65)),0)+IF(AND(Schulden!J18&lt;Schulden!J9,AR65&gt;0),MAX(0,AR65+AS65-MIN(Schulden!G18,AR65+AS65)),0)+IF(AND(Schulden!J19&lt;Schulden!J9,AV65&gt;0),MAX(0,AV65+AW65-MIN(Schulden!G19,AV65+AW65)),0)+IF(AND(Schulden!J20&lt;Schulden!J9,AZ65&gt;0),MAX(0,AZ65+BA65-MIN(Schulden!G20,AZ65+BA65)),0)+IF(AND(Schulden!J21&lt;Schulden!J9,BD65&gt;0),MAX(0,BD65+BE65-MIN(Schulden!G21,BD65+BE65)),0)+IF(AND(Schulden!J22&lt;Schulden!J9,BH65&gt;0),MAX(0,BH65+BI65-MIN(Schulden!G22,BH65+BI65)),0))),MAX(0,H65+I65-MIN(Schulden!G9,H65+I65)))+SUMIFS(Sonderzahlungen!$D$8:$D$67,Sonderzahlungen!$G$8:$G$67,$B65,Sonderzahlungen!$E$8:$E$67,"Gezielte Schuld",Sonderzahlungen!$F$8:$F$67,Schulden!B9)))</f>
        <v/>
      </c>
      <c r="K65" s="24">
        <f>MAX(0,H65+I65-J65)</f>
        <v/>
      </c>
      <c r="L65" s="24">
        <f>O64</f>
        <v/>
      </c>
      <c r="M65" s="24">
        <f>IF(L65&lt;=0,0,L65*Schulden!F10/12)</f>
        <v/>
      </c>
      <c r="N65" s="24">
        <f>IF(L65&lt;=0,0,MIN(L65+M65,MIN(Schulden!G10,L65+M65)+MIN(MAX(0,Strategie!$C$9+SUMIFS(Sonderzahlungen!$D$8:$D$67,Sonderzahlungen!$G$8:$G$67,$B65,Sonderzahlungen!$E$8:$E$67,"Nach Strategie")-(IF(AND(Schulden!J8&lt;Schulden!J10,D65&gt;0),MAX(0,D65+E65-MIN(Schulden!G8,D65+E65)),0)+IF(AND(Schulden!J9&lt;Schulden!J10,H65&gt;0),MAX(0,H65+I65-MIN(Schulden!G9,H65+I65)),0)+IF(AND(Schulden!J10&lt;Schulden!J10,L65&gt;0),MAX(0,L65+M65-MIN(Schulden!G10,L65+M65)),0)+IF(AND(Schulden!J11&lt;Schulden!J10,P65&gt;0),MAX(0,P65+Q65-MIN(Schulden!G11,P65+Q65)),0)+IF(AND(Schulden!J12&lt;Schulden!J10,T65&gt;0),MAX(0,T65+U65-MIN(Schulden!G12,T65+U65)),0)+IF(AND(Schulden!J13&lt;Schulden!J10,X65&gt;0),MAX(0,X65+Y65-MIN(Schulden!G13,X65+Y65)),0)+IF(AND(Schulden!J14&lt;Schulden!J10,AB65&gt;0),MAX(0,AB65+AC65-MIN(Schulden!G14,AB65+AC65)),0)+IF(AND(Schulden!J15&lt;Schulden!J10,AF65&gt;0),MAX(0,AF65+AG65-MIN(Schulden!G15,AF65+AG65)),0)+IF(AND(Schulden!J16&lt;Schulden!J10,AJ65&gt;0),MAX(0,AJ65+AK65-MIN(Schulden!G16,AJ65+AK65)),0)+IF(AND(Schulden!J17&lt;Schulden!J10,AN65&gt;0),MAX(0,AN65+AO65-MIN(Schulden!G17,AN65+AO65)),0)+IF(AND(Schulden!J18&lt;Schulden!J10,AR65&gt;0),MAX(0,AR65+AS65-MIN(Schulden!G18,AR65+AS65)),0)+IF(AND(Schulden!J19&lt;Schulden!J10,AV65&gt;0),MAX(0,AV65+AW65-MIN(Schulden!G19,AV65+AW65)),0)+IF(AND(Schulden!J20&lt;Schulden!J10,AZ65&gt;0),MAX(0,AZ65+BA65-MIN(Schulden!G20,AZ65+BA65)),0)+IF(AND(Schulden!J21&lt;Schulden!J10,BD65&gt;0),MAX(0,BD65+BE65-MIN(Schulden!G21,BD65+BE65)),0)+IF(AND(Schulden!J22&lt;Schulden!J10,BH65&gt;0),MAX(0,BH65+BI65-MIN(Schulden!G22,BH65+BI65)),0))),MAX(0,L65+M65-MIN(Schulden!G10,L65+M65)))+SUMIFS(Sonderzahlungen!$D$8:$D$67,Sonderzahlungen!$G$8:$G$67,$B65,Sonderzahlungen!$E$8:$E$67,"Gezielte Schuld",Sonderzahlungen!$F$8:$F$67,Schulden!B10)))</f>
        <v/>
      </c>
      <c r="O65" s="24">
        <f>MAX(0,L65+M65-N65)</f>
        <v/>
      </c>
      <c r="P65" s="24">
        <f>S64</f>
        <v/>
      </c>
      <c r="Q65" s="24">
        <f>IF(P65&lt;=0,0,P65*Schulden!F11/12)</f>
        <v/>
      </c>
      <c r="R65" s="24">
        <f>IF(P65&lt;=0,0,MIN(P65+Q65,MIN(Schulden!G11,P65+Q65)+MIN(MAX(0,Strategie!$C$9+SUMIFS(Sonderzahlungen!$D$8:$D$67,Sonderzahlungen!$G$8:$G$67,$B65,Sonderzahlungen!$E$8:$E$67,"Nach Strategie")-(IF(AND(Schulden!J8&lt;Schulden!J11,D65&gt;0),MAX(0,D65+E65-MIN(Schulden!G8,D65+E65)),0)+IF(AND(Schulden!J9&lt;Schulden!J11,H65&gt;0),MAX(0,H65+I65-MIN(Schulden!G9,H65+I65)),0)+IF(AND(Schulden!J10&lt;Schulden!J11,L65&gt;0),MAX(0,L65+M65-MIN(Schulden!G10,L65+M65)),0)+IF(AND(Schulden!J11&lt;Schulden!J11,P65&gt;0),MAX(0,P65+Q65-MIN(Schulden!G11,P65+Q65)),0)+IF(AND(Schulden!J12&lt;Schulden!J11,T65&gt;0),MAX(0,T65+U65-MIN(Schulden!G12,T65+U65)),0)+IF(AND(Schulden!J13&lt;Schulden!J11,X65&gt;0),MAX(0,X65+Y65-MIN(Schulden!G13,X65+Y65)),0)+IF(AND(Schulden!J14&lt;Schulden!J11,AB65&gt;0),MAX(0,AB65+AC65-MIN(Schulden!G14,AB65+AC65)),0)+IF(AND(Schulden!J15&lt;Schulden!J11,AF65&gt;0),MAX(0,AF65+AG65-MIN(Schulden!G15,AF65+AG65)),0)+IF(AND(Schulden!J16&lt;Schulden!J11,AJ65&gt;0),MAX(0,AJ65+AK65-MIN(Schulden!G16,AJ65+AK65)),0)+IF(AND(Schulden!J17&lt;Schulden!J11,AN65&gt;0),MAX(0,AN65+AO65-MIN(Schulden!G17,AN65+AO65)),0)+IF(AND(Schulden!J18&lt;Schulden!J11,AR65&gt;0),MAX(0,AR65+AS65-MIN(Schulden!G18,AR65+AS65)),0)+IF(AND(Schulden!J19&lt;Schulden!J11,AV65&gt;0),MAX(0,AV65+AW65-MIN(Schulden!G19,AV65+AW65)),0)+IF(AND(Schulden!J20&lt;Schulden!J11,AZ65&gt;0),MAX(0,AZ65+BA65-MIN(Schulden!G20,AZ65+BA65)),0)+IF(AND(Schulden!J21&lt;Schulden!J11,BD65&gt;0),MAX(0,BD65+BE65-MIN(Schulden!G21,BD65+BE65)),0)+IF(AND(Schulden!J22&lt;Schulden!J11,BH65&gt;0),MAX(0,BH65+BI65-MIN(Schulden!G22,BH65+BI65)),0))),MAX(0,P65+Q65-MIN(Schulden!G11,P65+Q65)))+SUMIFS(Sonderzahlungen!$D$8:$D$67,Sonderzahlungen!$G$8:$G$67,$B65,Sonderzahlungen!$E$8:$E$67,"Gezielte Schuld",Sonderzahlungen!$F$8:$F$67,Schulden!B11)))</f>
        <v/>
      </c>
      <c r="S65" s="24">
        <f>MAX(0,P65+Q65-R65)</f>
        <v/>
      </c>
      <c r="T65" s="24">
        <f>W64</f>
        <v/>
      </c>
      <c r="U65" s="24">
        <f>IF(T65&lt;=0,0,T65*Schulden!F12/12)</f>
        <v/>
      </c>
      <c r="V65" s="24">
        <f>IF(T65&lt;=0,0,MIN(T65+U65,MIN(Schulden!G12,T65+U65)+MIN(MAX(0,Strategie!$C$9+SUMIFS(Sonderzahlungen!$D$8:$D$67,Sonderzahlungen!$G$8:$G$67,$B65,Sonderzahlungen!$E$8:$E$67,"Nach Strategie")-(IF(AND(Schulden!J8&lt;Schulden!J12,D65&gt;0),MAX(0,D65+E65-MIN(Schulden!G8,D65+E65)),0)+IF(AND(Schulden!J9&lt;Schulden!J12,H65&gt;0),MAX(0,H65+I65-MIN(Schulden!G9,H65+I65)),0)+IF(AND(Schulden!J10&lt;Schulden!J12,L65&gt;0),MAX(0,L65+M65-MIN(Schulden!G10,L65+M65)),0)+IF(AND(Schulden!J11&lt;Schulden!J12,P65&gt;0),MAX(0,P65+Q65-MIN(Schulden!G11,P65+Q65)),0)+IF(AND(Schulden!J12&lt;Schulden!J12,T65&gt;0),MAX(0,T65+U65-MIN(Schulden!G12,T65+U65)),0)+IF(AND(Schulden!J13&lt;Schulden!J12,X65&gt;0),MAX(0,X65+Y65-MIN(Schulden!G13,X65+Y65)),0)+IF(AND(Schulden!J14&lt;Schulden!J12,AB65&gt;0),MAX(0,AB65+AC65-MIN(Schulden!G14,AB65+AC65)),0)+IF(AND(Schulden!J15&lt;Schulden!J12,AF65&gt;0),MAX(0,AF65+AG65-MIN(Schulden!G15,AF65+AG65)),0)+IF(AND(Schulden!J16&lt;Schulden!J12,AJ65&gt;0),MAX(0,AJ65+AK65-MIN(Schulden!G16,AJ65+AK65)),0)+IF(AND(Schulden!J17&lt;Schulden!J12,AN65&gt;0),MAX(0,AN65+AO65-MIN(Schulden!G17,AN65+AO65)),0)+IF(AND(Schulden!J18&lt;Schulden!J12,AR65&gt;0),MAX(0,AR65+AS65-MIN(Schulden!G18,AR65+AS65)),0)+IF(AND(Schulden!J19&lt;Schulden!J12,AV65&gt;0),MAX(0,AV65+AW65-MIN(Schulden!G19,AV65+AW65)),0)+IF(AND(Schulden!J20&lt;Schulden!J12,AZ65&gt;0),MAX(0,AZ65+BA65-MIN(Schulden!G20,AZ65+BA65)),0)+IF(AND(Schulden!J21&lt;Schulden!J12,BD65&gt;0),MAX(0,BD65+BE65-MIN(Schulden!G21,BD65+BE65)),0)+IF(AND(Schulden!J22&lt;Schulden!J12,BH65&gt;0),MAX(0,BH65+BI65-MIN(Schulden!G22,BH65+BI65)),0))),MAX(0,T65+U65-MIN(Schulden!G12,T65+U65)))+SUMIFS(Sonderzahlungen!$D$8:$D$67,Sonderzahlungen!$G$8:$G$67,$B65,Sonderzahlungen!$E$8:$E$67,"Gezielte Schuld",Sonderzahlungen!$F$8:$F$67,Schulden!B12)))</f>
        <v/>
      </c>
      <c r="W65" s="24">
        <f>MAX(0,T65+U65-V65)</f>
        <v/>
      </c>
      <c r="X65" s="24">
        <f>AA64</f>
        <v/>
      </c>
      <c r="Y65" s="24">
        <f>IF(X65&lt;=0,0,X65*Schulden!F13/12)</f>
        <v/>
      </c>
      <c r="Z65" s="24">
        <f>IF(X65&lt;=0,0,MIN(X65+Y65,MIN(Schulden!G13,X65+Y65)+MIN(MAX(0,Strategie!$C$9+SUMIFS(Sonderzahlungen!$D$8:$D$67,Sonderzahlungen!$G$8:$G$67,$B65,Sonderzahlungen!$E$8:$E$67,"Nach Strategie")-(IF(AND(Schulden!J8&lt;Schulden!J13,D65&gt;0),MAX(0,D65+E65-MIN(Schulden!G8,D65+E65)),0)+IF(AND(Schulden!J9&lt;Schulden!J13,H65&gt;0),MAX(0,H65+I65-MIN(Schulden!G9,H65+I65)),0)+IF(AND(Schulden!J10&lt;Schulden!J13,L65&gt;0),MAX(0,L65+M65-MIN(Schulden!G10,L65+M65)),0)+IF(AND(Schulden!J11&lt;Schulden!J13,P65&gt;0),MAX(0,P65+Q65-MIN(Schulden!G11,P65+Q65)),0)+IF(AND(Schulden!J12&lt;Schulden!J13,T65&gt;0),MAX(0,T65+U65-MIN(Schulden!G12,T65+U65)),0)+IF(AND(Schulden!J13&lt;Schulden!J13,X65&gt;0),MAX(0,X65+Y65-MIN(Schulden!G13,X65+Y65)),0)+IF(AND(Schulden!J14&lt;Schulden!J13,AB65&gt;0),MAX(0,AB65+AC65-MIN(Schulden!G14,AB65+AC65)),0)+IF(AND(Schulden!J15&lt;Schulden!J13,AF65&gt;0),MAX(0,AF65+AG65-MIN(Schulden!G15,AF65+AG65)),0)+IF(AND(Schulden!J16&lt;Schulden!J13,AJ65&gt;0),MAX(0,AJ65+AK65-MIN(Schulden!G16,AJ65+AK65)),0)+IF(AND(Schulden!J17&lt;Schulden!J13,AN65&gt;0),MAX(0,AN65+AO65-MIN(Schulden!G17,AN65+AO65)),0)+IF(AND(Schulden!J18&lt;Schulden!J13,AR65&gt;0),MAX(0,AR65+AS65-MIN(Schulden!G18,AR65+AS65)),0)+IF(AND(Schulden!J19&lt;Schulden!J13,AV65&gt;0),MAX(0,AV65+AW65-MIN(Schulden!G19,AV65+AW65)),0)+IF(AND(Schulden!J20&lt;Schulden!J13,AZ65&gt;0),MAX(0,AZ65+BA65-MIN(Schulden!G20,AZ65+BA65)),0)+IF(AND(Schulden!J21&lt;Schulden!J13,BD65&gt;0),MAX(0,BD65+BE65-MIN(Schulden!G21,BD65+BE65)),0)+IF(AND(Schulden!J22&lt;Schulden!J13,BH65&gt;0),MAX(0,BH65+BI65-MIN(Schulden!G22,BH65+BI65)),0))),MAX(0,X65+Y65-MIN(Schulden!G13,X65+Y65)))+SUMIFS(Sonderzahlungen!$D$8:$D$67,Sonderzahlungen!$G$8:$G$67,$B65,Sonderzahlungen!$E$8:$E$67,"Gezielte Schuld",Sonderzahlungen!$F$8:$F$67,Schulden!B13)))</f>
        <v/>
      </c>
      <c r="AA65" s="24">
        <f>MAX(0,X65+Y65-Z65)</f>
        <v/>
      </c>
      <c r="AB65" s="24">
        <f>AE64</f>
        <v/>
      </c>
      <c r="AC65" s="24">
        <f>IF(AB65&lt;=0,0,AB65*Schulden!F14/12)</f>
        <v/>
      </c>
      <c r="AD65" s="24">
        <f>IF(AB65&lt;=0,0,MIN(AB65+AC65,MIN(Schulden!G14,AB65+AC65)+MIN(MAX(0,Strategie!$C$9+SUMIFS(Sonderzahlungen!$D$8:$D$67,Sonderzahlungen!$G$8:$G$67,$B65,Sonderzahlungen!$E$8:$E$67,"Nach Strategie")-(IF(AND(Schulden!J8&lt;Schulden!J14,D65&gt;0),MAX(0,D65+E65-MIN(Schulden!G8,D65+E65)),0)+IF(AND(Schulden!J9&lt;Schulden!J14,H65&gt;0),MAX(0,H65+I65-MIN(Schulden!G9,H65+I65)),0)+IF(AND(Schulden!J10&lt;Schulden!J14,L65&gt;0),MAX(0,L65+M65-MIN(Schulden!G10,L65+M65)),0)+IF(AND(Schulden!J11&lt;Schulden!J14,P65&gt;0),MAX(0,P65+Q65-MIN(Schulden!G11,P65+Q65)),0)+IF(AND(Schulden!J12&lt;Schulden!J14,T65&gt;0),MAX(0,T65+U65-MIN(Schulden!G12,T65+U65)),0)+IF(AND(Schulden!J13&lt;Schulden!J14,X65&gt;0),MAX(0,X65+Y65-MIN(Schulden!G13,X65+Y65)),0)+IF(AND(Schulden!J14&lt;Schulden!J14,AB65&gt;0),MAX(0,AB65+AC65-MIN(Schulden!G14,AB65+AC65)),0)+IF(AND(Schulden!J15&lt;Schulden!J14,AF65&gt;0),MAX(0,AF65+AG65-MIN(Schulden!G15,AF65+AG65)),0)+IF(AND(Schulden!J16&lt;Schulden!J14,AJ65&gt;0),MAX(0,AJ65+AK65-MIN(Schulden!G16,AJ65+AK65)),0)+IF(AND(Schulden!J17&lt;Schulden!J14,AN65&gt;0),MAX(0,AN65+AO65-MIN(Schulden!G17,AN65+AO65)),0)+IF(AND(Schulden!J18&lt;Schulden!J14,AR65&gt;0),MAX(0,AR65+AS65-MIN(Schulden!G18,AR65+AS65)),0)+IF(AND(Schulden!J19&lt;Schulden!J14,AV65&gt;0),MAX(0,AV65+AW65-MIN(Schulden!G19,AV65+AW65)),0)+IF(AND(Schulden!J20&lt;Schulden!J14,AZ65&gt;0),MAX(0,AZ65+BA65-MIN(Schulden!G20,AZ65+BA65)),0)+IF(AND(Schulden!J21&lt;Schulden!J14,BD65&gt;0),MAX(0,BD65+BE65-MIN(Schulden!G21,BD65+BE65)),0)+IF(AND(Schulden!J22&lt;Schulden!J14,BH65&gt;0),MAX(0,BH65+BI65-MIN(Schulden!G22,BH65+BI65)),0))),MAX(0,AB65+AC65-MIN(Schulden!G14,AB65+AC65)))+SUMIFS(Sonderzahlungen!$D$8:$D$67,Sonderzahlungen!$G$8:$G$67,$B65,Sonderzahlungen!$E$8:$E$67,"Gezielte Schuld",Sonderzahlungen!$F$8:$F$67,Schulden!B14)))</f>
        <v/>
      </c>
      <c r="AE65" s="24">
        <f>MAX(0,AB65+AC65-AD65)</f>
        <v/>
      </c>
      <c r="AF65" s="24">
        <f>AI64</f>
        <v/>
      </c>
      <c r="AG65" s="24">
        <f>IF(AF65&lt;=0,0,AF65*Schulden!F15/12)</f>
        <v/>
      </c>
      <c r="AH65" s="24">
        <f>IF(AF65&lt;=0,0,MIN(AF65+AG65,MIN(Schulden!G15,AF65+AG65)+MIN(MAX(0,Strategie!$C$9+SUMIFS(Sonderzahlungen!$D$8:$D$67,Sonderzahlungen!$G$8:$G$67,$B65,Sonderzahlungen!$E$8:$E$67,"Nach Strategie")-(IF(AND(Schulden!J8&lt;Schulden!J15,D65&gt;0),MAX(0,D65+E65-MIN(Schulden!G8,D65+E65)),0)+IF(AND(Schulden!J9&lt;Schulden!J15,H65&gt;0),MAX(0,H65+I65-MIN(Schulden!G9,H65+I65)),0)+IF(AND(Schulden!J10&lt;Schulden!J15,L65&gt;0),MAX(0,L65+M65-MIN(Schulden!G10,L65+M65)),0)+IF(AND(Schulden!J11&lt;Schulden!J15,P65&gt;0),MAX(0,P65+Q65-MIN(Schulden!G11,P65+Q65)),0)+IF(AND(Schulden!J12&lt;Schulden!J15,T65&gt;0),MAX(0,T65+U65-MIN(Schulden!G12,T65+U65)),0)+IF(AND(Schulden!J13&lt;Schulden!J15,X65&gt;0),MAX(0,X65+Y65-MIN(Schulden!G13,X65+Y65)),0)+IF(AND(Schulden!J14&lt;Schulden!J15,AB65&gt;0),MAX(0,AB65+AC65-MIN(Schulden!G14,AB65+AC65)),0)+IF(AND(Schulden!J15&lt;Schulden!J15,AF65&gt;0),MAX(0,AF65+AG65-MIN(Schulden!G15,AF65+AG65)),0)+IF(AND(Schulden!J16&lt;Schulden!J15,AJ65&gt;0),MAX(0,AJ65+AK65-MIN(Schulden!G16,AJ65+AK65)),0)+IF(AND(Schulden!J17&lt;Schulden!J15,AN65&gt;0),MAX(0,AN65+AO65-MIN(Schulden!G17,AN65+AO65)),0)+IF(AND(Schulden!J18&lt;Schulden!J15,AR65&gt;0),MAX(0,AR65+AS65-MIN(Schulden!G18,AR65+AS65)),0)+IF(AND(Schulden!J19&lt;Schulden!J15,AV65&gt;0),MAX(0,AV65+AW65-MIN(Schulden!G19,AV65+AW65)),0)+IF(AND(Schulden!J20&lt;Schulden!J15,AZ65&gt;0),MAX(0,AZ65+BA65-MIN(Schulden!G20,AZ65+BA65)),0)+IF(AND(Schulden!J21&lt;Schulden!J15,BD65&gt;0),MAX(0,BD65+BE65-MIN(Schulden!G21,BD65+BE65)),0)+IF(AND(Schulden!J22&lt;Schulden!J15,BH65&gt;0),MAX(0,BH65+BI65-MIN(Schulden!G22,BH65+BI65)),0))),MAX(0,AF65+AG65-MIN(Schulden!G15,AF65+AG65)))+SUMIFS(Sonderzahlungen!$D$8:$D$67,Sonderzahlungen!$G$8:$G$67,$B65,Sonderzahlungen!$E$8:$E$67,"Gezielte Schuld",Sonderzahlungen!$F$8:$F$67,Schulden!B15)))</f>
        <v/>
      </c>
      <c r="AI65" s="24">
        <f>MAX(0,AF65+AG65-AH65)</f>
        <v/>
      </c>
      <c r="AJ65" s="24">
        <f>AM64</f>
        <v/>
      </c>
      <c r="AK65" s="24">
        <f>IF(AJ65&lt;=0,0,AJ65*Schulden!F16/12)</f>
        <v/>
      </c>
      <c r="AL65" s="24">
        <f>IF(AJ65&lt;=0,0,MIN(AJ65+AK65,MIN(Schulden!G16,AJ65+AK65)+MIN(MAX(0,Strategie!$C$9+SUMIFS(Sonderzahlungen!$D$8:$D$67,Sonderzahlungen!$G$8:$G$67,$B65,Sonderzahlungen!$E$8:$E$67,"Nach Strategie")-(IF(AND(Schulden!J8&lt;Schulden!J16,D65&gt;0),MAX(0,D65+E65-MIN(Schulden!G8,D65+E65)),0)+IF(AND(Schulden!J9&lt;Schulden!J16,H65&gt;0),MAX(0,H65+I65-MIN(Schulden!G9,H65+I65)),0)+IF(AND(Schulden!J10&lt;Schulden!J16,L65&gt;0),MAX(0,L65+M65-MIN(Schulden!G10,L65+M65)),0)+IF(AND(Schulden!J11&lt;Schulden!J16,P65&gt;0),MAX(0,P65+Q65-MIN(Schulden!G11,P65+Q65)),0)+IF(AND(Schulden!J12&lt;Schulden!J16,T65&gt;0),MAX(0,T65+U65-MIN(Schulden!G12,T65+U65)),0)+IF(AND(Schulden!J13&lt;Schulden!J16,X65&gt;0),MAX(0,X65+Y65-MIN(Schulden!G13,X65+Y65)),0)+IF(AND(Schulden!J14&lt;Schulden!J16,AB65&gt;0),MAX(0,AB65+AC65-MIN(Schulden!G14,AB65+AC65)),0)+IF(AND(Schulden!J15&lt;Schulden!J16,AF65&gt;0),MAX(0,AF65+AG65-MIN(Schulden!G15,AF65+AG65)),0)+IF(AND(Schulden!J16&lt;Schulden!J16,AJ65&gt;0),MAX(0,AJ65+AK65-MIN(Schulden!G16,AJ65+AK65)),0)+IF(AND(Schulden!J17&lt;Schulden!J16,AN65&gt;0),MAX(0,AN65+AO65-MIN(Schulden!G17,AN65+AO65)),0)+IF(AND(Schulden!J18&lt;Schulden!J16,AR65&gt;0),MAX(0,AR65+AS65-MIN(Schulden!G18,AR65+AS65)),0)+IF(AND(Schulden!J19&lt;Schulden!J16,AV65&gt;0),MAX(0,AV65+AW65-MIN(Schulden!G19,AV65+AW65)),0)+IF(AND(Schulden!J20&lt;Schulden!J16,AZ65&gt;0),MAX(0,AZ65+BA65-MIN(Schulden!G20,AZ65+BA65)),0)+IF(AND(Schulden!J21&lt;Schulden!J16,BD65&gt;0),MAX(0,BD65+BE65-MIN(Schulden!G21,BD65+BE65)),0)+IF(AND(Schulden!J22&lt;Schulden!J16,BH65&gt;0),MAX(0,BH65+BI65-MIN(Schulden!G22,BH65+BI65)),0))),MAX(0,AJ65+AK65-MIN(Schulden!G16,AJ65+AK65)))+SUMIFS(Sonderzahlungen!$D$8:$D$67,Sonderzahlungen!$G$8:$G$67,$B65,Sonderzahlungen!$E$8:$E$67,"Gezielte Schuld",Sonderzahlungen!$F$8:$F$67,Schulden!B16)))</f>
        <v/>
      </c>
      <c r="AM65" s="24">
        <f>MAX(0,AJ65+AK65-AL65)</f>
        <v/>
      </c>
      <c r="AN65" s="24">
        <f>AQ64</f>
        <v/>
      </c>
      <c r="AO65" s="24">
        <f>IF(AN65&lt;=0,0,AN65*Schulden!F17/12)</f>
        <v/>
      </c>
      <c r="AP65" s="24">
        <f>IF(AN65&lt;=0,0,MIN(AN65+AO65,MIN(Schulden!G17,AN65+AO65)+MIN(MAX(0,Strategie!$C$9+SUMIFS(Sonderzahlungen!$D$8:$D$67,Sonderzahlungen!$G$8:$G$67,$B65,Sonderzahlungen!$E$8:$E$67,"Nach Strategie")-(IF(AND(Schulden!J8&lt;Schulden!J17,D65&gt;0),MAX(0,D65+E65-MIN(Schulden!G8,D65+E65)),0)+IF(AND(Schulden!J9&lt;Schulden!J17,H65&gt;0),MAX(0,H65+I65-MIN(Schulden!G9,H65+I65)),0)+IF(AND(Schulden!J10&lt;Schulden!J17,L65&gt;0),MAX(0,L65+M65-MIN(Schulden!G10,L65+M65)),0)+IF(AND(Schulden!J11&lt;Schulden!J17,P65&gt;0),MAX(0,P65+Q65-MIN(Schulden!G11,P65+Q65)),0)+IF(AND(Schulden!J12&lt;Schulden!J17,T65&gt;0),MAX(0,T65+U65-MIN(Schulden!G12,T65+U65)),0)+IF(AND(Schulden!J13&lt;Schulden!J17,X65&gt;0),MAX(0,X65+Y65-MIN(Schulden!G13,X65+Y65)),0)+IF(AND(Schulden!J14&lt;Schulden!J17,AB65&gt;0),MAX(0,AB65+AC65-MIN(Schulden!G14,AB65+AC65)),0)+IF(AND(Schulden!J15&lt;Schulden!J17,AF65&gt;0),MAX(0,AF65+AG65-MIN(Schulden!G15,AF65+AG65)),0)+IF(AND(Schulden!J16&lt;Schulden!J17,AJ65&gt;0),MAX(0,AJ65+AK65-MIN(Schulden!G16,AJ65+AK65)),0)+IF(AND(Schulden!J17&lt;Schulden!J17,AN65&gt;0),MAX(0,AN65+AO65-MIN(Schulden!G17,AN65+AO65)),0)+IF(AND(Schulden!J18&lt;Schulden!J17,AR65&gt;0),MAX(0,AR65+AS65-MIN(Schulden!G18,AR65+AS65)),0)+IF(AND(Schulden!J19&lt;Schulden!J17,AV65&gt;0),MAX(0,AV65+AW65-MIN(Schulden!G19,AV65+AW65)),0)+IF(AND(Schulden!J20&lt;Schulden!J17,AZ65&gt;0),MAX(0,AZ65+BA65-MIN(Schulden!G20,AZ65+BA65)),0)+IF(AND(Schulden!J21&lt;Schulden!J17,BD65&gt;0),MAX(0,BD65+BE65-MIN(Schulden!G21,BD65+BE65)),0)+IF(AND(Schulden!J22&lt;Schulden!J17,BH65&gt;0),MAX(0,BH65+BI65-MIN(Schulden!G22,BH65+BI65)),0))),MAX(0,AN65+AO65-MIN(Schulden!G17,AN65+AO65)))+SUMIFS(Sonderzahlungen!$D$8:$D$67,Sonderzahlungen!$G$8:$G$67,$B65,Sonderzahlungen!$E$8:$E$67,"Gezielte Schuld",Sonderzahlungen!$F$8:$F$67,Schulden!B17)))</f>
        <v/>
      </c>
      <c r="AQ65" s="24">
        <f>MAX(0,AN65+AO65-AP65)</f>
        <v/>
      </c>
      <c r="AR65" s="24">
        <f>AU64</f>
        <v/>
      </c>
      <c r="AS65" s="24">
        <f>IF(AR65&lt;=0,0,AR65*Schulden!F18/12)</f>
        <v/>
      </c>
      <c r="AT65" s="24">
        <f>IF(AR65&lt;=0,0,MIN(AR65+AS65,MIN(Schulden!G18,AR65+AS65)+MIN(MAX(0,Strategie!$C$9+SUMIFS(Sonderzahlungen!$D$8:$D$67,Sonderzahlungen!$G$8:$G$67,$B65,Sonderzahlungen!$E$8:$E$67,"Nach Strategie")-(IF(AND(Schulden!J8&lt;Schulden!J18,D65&gt;0),MAX(0,D65+E65-MIN(Schulden!G8,D65+E65)),0)+IF(AND(Schulden!J9&lt;Schulden!J18,H65&gt;0),MAX(0,H65+I65-MIN(Schulden!G9,H65+I65)),0)+IF(AND(Schulden!J10&lt;Schulden!J18,L65&gt;0),MAX(0,L65+M65-MIN(Schulden!G10,L65+M65)),0)+IF(AND(Schulden!J11&lt;Schulden!J18,P65&gt;0),MAX(0,P65+Q65-MIN(Schulden!G11,P65+Q65)),0)+IF(AND(Schulden!J12&lt;Schulden!J18,T65&gt;0),MAX(0,T65+U65-MIN(Schulden!G12,T65+U65)),0)+IF(AND(Schulden!J13&lt;Schulden!J18,X65&gt;0),MAX(0,X65+Y65-MIN(Schulden!G13,X65+Y65)),0)+IF(AND(Schulden!J14&lt;Schulden!J18,AB65&gt;0),MAX(0,AB65+AC65-MIN(Schulden!G14,AB65+AC65)),0)+IF(AND(Schulden!J15&lt;Schulden!J18,AF65&gt;0),MAX(0,AF65+AG65-MIN(Schulden!G15,AF65+AG65)),0)+IF(AND(Schulden!J16&lt;Schulden!J18,AJ65&gt;0),MAX(0,AJ65+AK65-MIN(Schulden!G16,AJ65+AK65)),0)+IF(AND(Schulden!J17&lt;Schulden!J18,AN65&gt;0),MAX(0,AN65+AO65-MIN(Schulden!G17,AN65+AO65)),0)+IF(AND(Schulden!J18&lt;Schulden!J18,AR65&gt;0),MAX(0,AR65+AS65-MIN(Schulden!G18,AR65+AS65)),0)+IF(AND(Schulden!J19&lt;Schulden!J18,AV65&gt;0),MAX(0,AV65+AW65-MIN(Schulden!G19,AV65+AW65)),0)+IF(AND(Schulden!J20&lt;Schulden!J18,AZ65&gt;0),MAX(0,AZ65+BA65-MIN(Schulden!G20,AZ65+BA65)),0)+IF(AND(Schulden!J21&lt;Schulden!J18,BD65&gt;0),MAX(0,BD65+BE65-MIN(Schulden!G21,BD65+BE65)),0)+IF(AND(Schulden!J22&lt;Schulden!J18,BH65&gt;0),MAX(0,BH65+BI65-MIN(Schulden!G22,BH65+BI65)),0))),MAX(0,AR65+AS65-MIN(Schulden!G18,AR65+AS65)))+SUMIFS(Sonderzahlungen!$D$8:$D$67,Sonderzahlungen!$G$8:$G$67,$B65,Sonderzahlungen!$E$8:$E$67,"Gezielte Schuld",Sonderzahlungen!$F$8:$F$67,Schulden!B18)))</f>
        <v/>
      </c>
      <c r="AU65" s="24">
        <f>MAX(0,AR65+AS65-AT65)</f>
        <v/>
      </c>
      <c r="AV65" s="24">
        <f>AY64</f>
        <v/>
      </c>
      <c r="AW65" s="24">
        <f>IF(AV65&lt;=0,0,AV65*Schulden!F19/12)</f>
        <v/>
      </c>
      <c r="AX65" s="24">
        <f>IF(AV65&lt;=0,0,MIN(AV65+AW65,MIN(Schulden!G19,AV65+AW65)+MIN(MAX(0,Strategie!$C$9+SUMIFS(Sonderzahlungen!$D$8:$D$67,Sonderzahlungen!$G$8:$G$67,$B65,Sonderzahlungen!$E$8:$E$67,"Nach Strategie")-(IF(AND(Schulden!J8&lt;Schulden!J19,D65&gt;0),MAX(0,D65+E65-MIN(Schulden!G8,D65+E65)),0)+IF(AND(Schulden!J9&lt;Schulden!J19,H65&gt;0),MAX(0,H65+I65-MIN(Schulden!G9,H65+I65)),0)+IF(AND(Schulden!J10&lt;Schulden!J19,L65&gt;0),MAX(0,L65+M65-MIN(Schulden!G10,L65+M65)),0)+IF(AND(Schulden!J11&lt;Schulden!J19,P65&gt;0),MAX(0,P65+Q65-MIN(Schulden!G11,P65+Q65)),0)+IF(AND(Schulden!J12&lt;Schulden!J19,T65&gt;0),MAX(0,T65+U65-MIN(Schulden!G12,T65+U65)),0)+IF(AND(Schulden!J13&lt;Schulden!J19,X65&gt;0),MAX(0,X65+Y65-MIN(Schulden!G13,X65+Y65)),0)+IF(AND(Schulden!J14&lt;Schulden!J19,AB65&gt;0),MAX(0,AB65+AC65-MIN(Schulden!G14,AB65+AC65)),0)+IF(AND(Schulden!J15&lt;Schulden!J19,AF65&gt;0),MAX(0,AF65+AG65-MIN(Schulden!G15,AF65+AG65)),0)+IF(AND(Schulden!J16&lt;Schulden!J19,AJ65&gt;0),MAX(0,AJ65+AK65-MIN(Schulden!G16,AJ65+AK65)),0)+IF(AND(Schulden!J17&lt;Schulden!J19,AN65&gt;0),MAX(0,AN65+AO65-MIN(Schulden!G17,AN65+AO65)),0)+IF(AND(Schulden!J18&lt;Schulden!J19,AR65&gt;0),MAX(0,AR65+AS65-MIN(Schulden!G18,AR65+AS65)),0)+IF(AND(Schulden!J19&lt;Schulden!J19,AV65&gt;0),MAX(0,AV65+AW65-MIN(Schulden!G19,AV65+AW65)),0)+IF(AND(Schulden!J20&lt;Schulden!J19,AZ65&gt;0),MAX(0,AZ65+BA65-MIN(Schulden!G20,AZ65+BA65)),0)+IF(AND(Schulden!J21&lt;Schulden!J19,BD65&gt;0),MAX(0,BD65+BE65-MIN(Schulden!G21,BD65+BE65)),0)+IF(AND(Schulden!J22&lt;Schulden!J19,BH65&gt;0),MAX(0,BH65+BI65-MIN(Schulden!G22,BH65+BI65)),0))),MAX(0,AV65+AW65-MIN(Schulden!G19,AV65+AW65)))+SUMIFS(Sonderzahlungen!$D$8:$D$67,Sonderzahlungen!$G$8:$G$67,$B65,Sonderzahlungen!$E$8:$E$67,"Gezielte Schuld",Sonderzahlungen!$F$8:$F$67,Schulden!B19)))</f>
        <v/>
      </c>
      <c r="AY65" s="24">
        <f>MAX(0,AV65+AW65-AX65)</f>
        <v/>
      </c>
      <c r="AZ65" s="24">
        <f>BC64</f>
        <v/>
      </c>
      <c r="BA65" s="24">
        <f>IF(AZ65&lt;=0,0,AZ65*Schulden!F20/12)</f>
        <v/>
      </c>
      <c r="BB65" s="24">
        <f>IF(AZ65&lt;=0,0,MIN(AZ65+BA65,MIN(Schulden!G20,AZ65+BA65)+MIN(MAX(0,Strategie!$C$9+SUMIFS(Sonderzahlungen!$D$8:$D$67,Sonderzahlungen!$G$8:$G$67,$B65,Sonderzahlungen!$E$8:$E$67,"Nach Strategie")-(IF(AND(Schulden!J8&lt;Schulden!J20,D65&gt;0),MAX(0,D65+E65-MIN(Schulden!G8,D65+E65)),0)+IF(AND(Schulden!J9&lt;Schulden!J20,H65&gt;0),MAX(0,H65+I65-MIN(Schulden!G9,H65+I65)),0)+IF(AND(Schulden!J10&lt;Schulden!J20,L65&gt;0),MAX(0,L65+M65-MIN(Schulden!G10,L65+M65)),0)+IF(AND(Schulden!J11&lt;Schulden!J20,P65&gt;0),MAX(0,P65+Q65-MIN(Schulden!G11,P65+Q65)),0)+IF(AND(Schulden!J12&lt;Schulden!J20,T65&gt;0),MAX(0,T65+U65-MIN(Schulden!G12,T65+U65)),0)+IF(AND(Schulden!J13&lt;Schulden!J20,X65&gt;0),MAX(0,X65+Y65-MIN(Schulden!G13,X65+Y65)),0)+IF(AND(Schulden!J14&lt;Schulden!J20,AB65&gt;0),MAX(0,AB65+AC65-MIN(Schulden!G14,AB65+AC65)),0)+IF(AND(Schulden!J15&lt;Schulden!J20,AF65&gt;0),MAX(0,AF65+AG65-MIN(Schulden!G15,AF65+AG65)),0)+IF(AND(Schulden!J16&lt;Schulden!J20,AJ65&gt;0),MAX(0,AJ65+AK65-MIN(Schulden!G16,AJ65+AK65)),0)+IF(AND(Schulden!J17&lt;Schulden!J20,AN65&gt;0),MAX(0,AN65+AO65-MIN(Schulden!G17,AN65+AO65)),0)+IF(AND(Schulden!J18&lt;Schulden!J20,AR65&gt;0),MAX(0,AR65+AS65-MIN(Schulden!G18,AR65+AS65)),0)+IF(AND(Schulden!J19&lt;Schulden!J20,AV65&gt;0),MAX(0,AV65+AW65-MIN(Schulden!G19,AV65+AW65)),0)+IF(AND(Schulden!J20&lt;Schulden!J20,AZ65&gt;0),MAX(0,AZ65+BA65-MIN(Schulden!G20,AZ65+BA65)),0)+IF(AND(Schulden!J21&lt;Schulden!J20,BD65&gt;0),MAX(0,BD65+BE65-MIN(Schulden!G21,BD65+BE65)),0)+IF(AND(Schulden!J22&lt;Schulden!J20,BH65&gt;0),MAX(0,BH65+BI65-MIN(Schulden!G22,BH65+BI65)),0))),MAX(0,AZ65+BA65-MIN(Schulden!G20,AZ65+BA65)))+SUMIFS(Sonderzahlungen!$D$8:$D$67,Sonderzahlungen!$G$8:$G$67,$B65,Sonderzahlungen!$E$8:$E$67,"Gezielte Schuld",Sonderzahlungen!$F$8:$F$67,Schulden!B20)))</f>
        <v/>
      </c>
      <c r="BC65" s="24">
        <f>MAX(0,AZ65+BA65-BB65)</f>
        <v/>
      </c>
      <c r="BD65" s="24">
        <f>BG64</f>
        <v/>
      </c>
      <c r="BE65" s="24">
        <f>IF(BD65&lt;=0,0,BD65*Schulden!F21/12)</f>
        <v/>
      </c>
      <c r="BF65" s="24">
        <f>IF(BD65&lt;=0,0,MIN(BD65+BE65,MIN(Schulden!G21,BD65+BE65)+MIN(MAX(0,Strategie!$C$9+SUMIFS(Sonderzahlungen!$D$8:$D$67,Sonderzahlungen!$G$8:$G$67,$B65,Sonderzahlungen!$E$8:$E$67,"Nach Strategie")-(IF(AND(Schulden!J8&lt;Schulden!J21,D65&gt;0),MAX(0,D65+E65-MIN(Schulden!G8,D65+E65)),0)+IF(AND(Schulden!J9&lt;Schulden!J21,H65&gt;0),MAX(0,H65+I65-MIN(Schulden!G9,H65+I65)),0)+IF(AND(Schulden!J10&lt;Schulden!J21,L65&gt;0),MAX(0,L65+M65-MIN(Schulden!G10,L65+M65)),0)+IF(AND(Schulden!J11&lt;Schulden!J21,P65&gt;0),MAX(0,P65+Q65-MIN(Schulden!G11,P65+Q65)),0)+IF(AND(Schulden!J12&lt;Schulden!J21,T65&gt;0),MAX(0,T65+U65-MIN(Schulden!G12,T65+U65)),0)+IF(AND(Schulden!J13&lt;Schulden!J21,X65&gt;0),MAX(0,X65+Y65-MIN(Schulden!G13,X65+Y65)),0)+IF(AND(Schulden!J14&lt;Schulden!J21,AB65&gt;0),MAX(0,AB65+AC65-MIN(Schulden!G14,AB65+AC65)),0)+IF(AND(Schulden!J15&lt;Schulden!J21,AF65&gt;0),MAX(0,AF65+AG65-MIN(Schulden!G15,AF65+AG65)),0)+IF(AND(Schulden!J16&lt;Schulden!J21,AJ65&gt;0),MAX(0,AJ65+AK65-MIN(Schulden!G16,AJ65+AK65)),0)+IF(AND(Schulden!J17&lt;Schulden!J21,AN65&gt;0),MAX(0,AN65+AO65-MIN(Schulden!G17,AN65+AO65)),0)+IF(AND(Schulden!J18&lt;Schulden!J21,AR65&gt;0),MAX(0,AR65+AS65-MIN(Schulden!G18,AR65+AS65)),0)+IF(AND(Schulden!J19&lt;Schulden!J21,AV65&gt;0),MAX(0,AV65+AW65-MIN(Schulden!G19,AV65+AW65)),0)+IF(AND(Schulden!J20&lt;Schulden!J21,AZ65&gt;0),MAX(0,AZ65+BA65-MIN(Schulden!G20,AZ65+BA65)),0)+IF(AND(Schulden!J21&lt;Schulden!J21,BD65&gt;0),MAX(0,BD65+BE65-MIN(Schulden!G21,BD65+BE65)),0)+IF(AND(Schulden!J22&lt;Schulden!J21,BH65&gt;0),MAX(0,BH65+BI65-MIN(Schulden!G22,BH65+BI65)),0))),MAX(0,BD65+BE65-MIN(Schulden!G21,BD65+BE65)))+SUMIFS(Sonderzahlungen!$D$8:$D$67,Sonderzahlungen!$G$8:$G$67,$B65,Sonderzahlungen!$E$8:$E$67,"Gezielte Schuld",Sonderzahlungen!$F$8:$F$67,Schulden!B21)))</f>
        <v/>
      </c>
      <c r="BG65" s="24">
        <f>MAX(0,BD65+BE65-BF65)</f>
        <v/>
      </c>
      <c r="BH65" s="24">
        <f>BK64</f>
        <v/>
      </c>
      <c r="BI65" s="24">
        <f>IF(BH65&lt;=0,0,BH65*Schulden!F22/12)</f>
        <v/>
      </c>
      <c r="BJ65" s="24">
        <f>IF(BH65&lt;=0,0,MIN(BH65+BI65,MIN(Schulden!G22,BH65+BI65)+MIN(MAX(0,Strategie!$C$9+SUMIFS(Sonderzahlungen!$D$8:$D$67,Sonderzahlungen!$G$8:$G$67,$B65,Sonderzahlungen!$E$8:$E$67,"Nach Strategie")-(IF(AND(Schulden!J8&lt;Schulden!J22,D65&gt;0),MAX(0,D65+E65-MIN(Schulden!G8,D65+E65)),0)+IF(AND(Schulden!J9&lt;Schulden!J22,H65&gt;0),MAX(0,H65+I65-MIN(Schulden!G9,H65+I65)),0)+IF(AND(Schulden!J10&lt;Schulden!J22,L65&gt;0),MAX(0,L65+M65-MIN(Schulden!G10,L65+M65)),0)+IF(AND(Schulden!J11&lt;Schulden!J22,P65&gt;0),MAX(0,P65+Q65-MIN(Schulden!G11,P65+Q65)),0)+IF(AND(Schulden!J12&lt;Schulden!J22,T65&gt;0),MAX(0,T65+U65-MIN(Schulden!G12,T65+U65)),0)+IF(AND(Schulden!J13&lt;Schulden!J22,X65&gt;0),MAX(0,X65+Y65-MIN(Schulden!G13,X65+Y65)),0)+IF(AND(Schulden!J14&lt;Schulden!J22,AB65&gt;0),MAX(0,AB65+AC65-MIN(Schulden!G14,AB65+AC65)),0)+IF(AND(Schulden!J15&lt;Schulden!J22,AF65&gt;0),MAX(0,AF65+AG65-MIN(Schulden!G15,AF65+AG65)),0)+IF(AND(Schulden!J16&lt;Schulden!J22,AJ65&gt;0),MAX(0,AJ65+AK65-MIN(Schulden!G16,AJ65+AK65)),0)+IF(AND(Schulden!J17&lt;Schulden!J22,AN65&gt;0),MAX(0,AN65+AO65-MIN(Schulden!G17,AN65+AO65)),0)+IF(AND(Schulden!J18&lt;Schulden!J22,AR65&gt;0),MAX(0,AR65+AS65-MIN(Schulden!G18,AR65+AS65)),0)+IF(AND(Schulden!J19&lt;Schulden!J22,AV65&gt;0),MAX(0,AV65+AW65-MIN(Schulden!G19,AV65+AW65)),0)+IF(AND(Schulden!J20&lt;Schulden!J22,AZ65&gt;0),MAX(0,AZ65+BA65-MIN(Schulden!G20,AZ65+BA65)),0)+IF(AND(Schulden!J21&lt;Schulden!J22,BD65&gt;0),MAX(0,BD65+BE65-MIN(Schulden!G21,BD65+BE65)),0)+IF(AND(Schulden!J22&lt;Schulden!J22,BH65&gt;0),MAX(0,BH65+BI65-MIN(Schulden!G22,BH65+BI65)),0))),MAX(0,BH65+BI65-MIN(Schulden!G22,BH65+BI65)))+SUMIFS(Sonderzahlungen!$D$8:$D$67,Sonderzahlungen!$G$8:$G$67,$B65,Sonderzahlungen!$E$8:$E$67,"Gezielte Schuld",Sonderzahlungen!$F$8:$F$67,Schulden!B22)))</f>
        <v/>
      </c>
      <c r="BK65" s="24">
        <f>MAX(0,BH65+BI65-BJ65)</f>
        <v/>
      </c>
    </row>
    <row r="66">
      <c r="B66" s="23">
        <f>EDATE(B65,1)</f>
        <v/>
      </c>
      <c r="C66" s="24">
        <f>SUMIFS(Sonderzahlungen!$D$8:$D$67,Sonderzahlungen!$G$8:$G$67,B66)</f>
        <v/>
      </c>
      <c r="D66" s="24">
        <f>G65</f>
        <v/>
      </c>
      <c r="E66" s="24">
        <f>IF(D66&lt;=0,0,D66*Schulden!F8/12)</f>
        <v/>
      </c>
      <c r="F66" s="24">
        <f>IF(D66&lt;=0,0,MIN(D66+E66,MIN(Schulden!G8,D66+E66)+MIN(MAX(0,Strategie!$C$9+SUMIFS(Sonderzahlungen!$D$8:$D$67,Sonderzahlungen!$G$8:$G$67,$B66,Sonderzahlungen!$E$8:$E$67,"Nach Strategie")-(IF(AND(Schulden!J8&lt;Schulden!J8,D66&gt;0),MAX(0,D66+E66-MIN(Schulden!G8,D66+E66)),0)+IF(AND(Schulden!J9&lt;Schulden!J8,H66&gt;0),MAX(0,H66+I66-MIN(Schulden!G9,H66+I66)),0)+IF(AND(Schulden!J10&lt;Schulden!J8,L66&gt;0),MAX(0,L66+M66-MIN(Schulden!G10,L66+M66)),0)+IF(AND(Schulden!J11&lt;Schulden!J8,P66&gt;0),MAX(0,P66+Q66-MIN(Schulden!G11,P66+Q66)),0)+IF(AND(Schulden!J12&lt;Schulden!J8,T66&gt;0),MAX(0,T66+U66-MIN(Schulden!G12,T66+U66)),0)+IF(AND(Schulden!J13&lt;Schulden!J8,X66&gt;0),MAX(0,X66+Y66-MIN(Schulden!G13,X66+Y66)),0)+IF(AND(Schulden!J14&lt;Schulden!J8,AB66&gt;0),MAX(0,AB66+AC66-MIN(Schulden!G14,AB66+AC66)),0)+IF(AND(Schulden!J15&lt;Schulden!J8,AF66&gt;0),MAX(0,AF66+AG66-MIN(Schulden!G15,AF66+AG66)),0)+IF(AND(Schulden!J16&lt;Schulden!J8,AJ66&gt;0),MAX(0,AJ66+AK66-MIN(Schulden!G16,AJ66+AK66)),0)+IF(AND(Schulden!J17&lt;Schulden!J8,AN66&gt;0),MAX(0,AN66+AO66-MIN(Schulden!G17,AN66+AO66)),0)+IF(AND(Schulden!J18&lt;Schulden!J8,AR66&gt;0),MAX(0,AR66+AS66-MIN(Schulden!G18,AR66+AS66)),0)+IF(AND(Schulden!J19&lt;Schulden!J8,AV66&gt;0),MAX(0,AV66+AW66-MIN(Schulden!G19,AV66+AW66)),0)+IF(AND(Schulden!J20&lt;Schulden!J8,AZ66&gt;0),MAX(0,AZ66+BA66-MIN(Schulden!G20,AZ66+BA66)),0)+IF(AND(Schulden!J21&lt;Schulden!J8,BD66&gt;0),MAX(0,BD66+BE66-MIN(Schulden!G21,BD66+BE66)),0)+IF(AND(Schulden!J22&lt;Schulden!J8,BH66&gt;0),MAX(0,BH66+BI66-MIN(Schulden!G22,BH66+BI66)),0))),MAX(0,D66+E66-MIN(Schulden!G8,D66+E66)))+SUMIFS(Sonderzahlungen!$D$8:$D$67,Sonderzahlungen!$G$8:$G$67,$B66,Sonderzahlungen!$E$8:$E$67,"Gezielte Schuld",Sonderzahlungen!$F$8:$F$67,Schulden!B8)))</f>
        <v/>
      </c>
      <c r="G66" s="24">
        <f>MAX(0,D66+E66-F66)</f>
        <v/>
      </c>
      <c r="H66" s="24">
        <f>K65</f>
        <v/>
      </c>
      <c r="I66" s="24">
        <f>IF(H66&lt;=0,0,H66*Schulden!F9/12)</f>
        <v/>
      </c>
      <c r="J66" s="24">
        <f>IF(H66&lt;=0,0,MIN(H66+I66,MIN(Schulden!G9,H66+I66)+MIN(MAX(0,Strategie!$C$9+SUMIFS(Sonderzahlungen!$D$8:$D$67,Sonderzahlungen!$G$8:$G$67,$B66,Sonderzahlungen!$E$8:$E$67,"Nach Strategie")-(IF(AND(Schulden!J8&lt;Schulden!J9,D66&gt;0),MAX(0,D66+E66-MIN(Schulden!G8,D66+E66)),0)+IF(AND(Schulden!J9&lt;Schulden!J9,H66&gt;0),MAX(0,H66+I66-MIN(Schulden!G9,H66+I66)),0)+IF(AND(Schulden!J10&lt;Schulden!J9,L66&gt;0),MAX(0,L66+M66-MIN(Schulden!G10,L66+M66)),0)+IF(AND(Schulden!J11&lt;Schulden!J9,P66&gt;0),MAX(0,P66+Q66-MIN(Schulden!G11,P66+Q66)),0)+IF(AND(Schulden!J12&lt;Schulden!J9,T66&gt;0),MAX(0,T66+U66-MIN(Schulden!G12,T66+U66)),0)+IF(AND(Schulden!J13&lt;Schulden!J9,X66&gt;0),MAX(0,X66+Y66-MIN(Schulden!G13,X66+Y66)),0)+IF(AND(Schulden!J14&lt;Schulden!J9,AB66&gt;0),MAX(0,AB66+AC66-MIN(Schulden!G14,AB66+AC66)),0)+IF(AND(Schulden!J15&lt;Schulden!J9,AF66&gt;0),MAX(0,AF66+AG66-MIN(Schulden!G15,AF66+AG66)),0)+IF(AND(Schulden!J16&lt;Schulden!J9,AJ66&gt;0),MAX(0,AJ66+AK66-MIN(Schulden!G16,AJ66+AK66)),0)+IF(AND(Schulden!J17&lt;Schulden!J9,AN66&gt;0),MAX(0,AN66+AO66-MIN(Schulden!G17,AN66+AO66)),0)+IF(AND(Schulden!J18&lt;Schulden!J9,AR66&gt;0),MAX(0,AR66+AS66-MIN(Schulden!G18,AR66+AS66)),0)+IF(AND(Schulden!J19&lt;Schulden!J9,AV66&gt;0),MAX(0,AV66+AW66-MIN(Schulden!G19,AV66+AW66)),0)+IF(AND(Schulden!J20&lt;Schulden!J9,AZ66&gt;0),MAX(0,AZ66+BA66-MIN(Schulden!G20,AZ66+BA66)),0)+IF(AND(Schulden!J21&lt;Schulden!J9,BD66&gt;0),MAX(0,BD66+BE66-MIN(Schulden!G21,BD66+BE66)),0)+IF(AND(Schulden!J22&lt;Schulden!J9,BH66&gt;0),MAX(0,BH66+BI66-MIN(Schulden!G22,BH66+BI66)),0))),MAX(0,H66+I66-MIN(Schulden!G9,H66+I66)))+SUMIFS(Sonderzahlungen!$D$8:$D$67,Sonderzahlungen!$G$8:$G$67,$B66,Sonderzahlungen!$E$8:$E$67,"Gezielte Schuld",Sonderzahlungen!$F$8:$F$67,Schulden!B9)))</f>
        <v/>
      </c>
      <c r="K66" s="24">
        <f>MAX(0,H66+I66-J66)</f>
        <v/>
      </c>
      <c r="L66" s="24">
        <f>O65</f>
        <v/>
      </c>
      <c r="M66" s="24">
        <f>IF(L66&lt;=0,0,L66*Schulden!F10/12)</f>
        <v/>
      </c>
      <c r="N66" s="24">
        <f>IF(L66&lt;=0,0,MIN(L66+M66,MIN(Schulden!G10,L66+M66)+MIN(MAX(0,Strategie!$C$9+SUMIFS(Sonderzahlungen!$D$8:$D$67,Sonderzahlungen!$G$8:$G$67,$B66,Sonderzahlungen!$E$8:$E$67,"Nach Strategie")-(IF(AND(Schulden!J8&lt;Schulden!J10,D66&gt;0),MAX(0,D66+E66-MIN(Schulden!G8,D66+E66)),0)+IF(AND(Schulden!J9&lt;Schulden!J10,H66&gt;0),MAX(0,H66+I66-MIN(Schulden!G9,H66+I66)),0)+IF(AND(Schulden!J10&lt;Schulden!J10,L66&gt;0),MAX(0,L66+M66-MIN(Schulden!G10,L66+M66)),0)+IF(AND(Schulden!J11&lt;Schulden!J10,P66&gt;0),MAX(0,P66+Q66-MIN(Schulden!G11,P66+Q66)),0)+IF(AND(Schulden!J12&lt;Schulden!J10,T66&gt;0),MAX(0,T66+U66-MIN(Schulden!G12,T66+U66)),0)+IF(AND(Schulden!J13&lt;Schulden!J10,X66&gt;0),MAX(0,X66+Y66-MIN(Schulden!G13,X66+Y66)),0)+IF(AND(Schulden!J14&lt;Schulden!J10,AB66&gt;0),MAX(0,AB66+AC66-MIN(Schulden!G14,AB66+AC66)),0)+IF(AND(Schulden!J15&lt;Schulden!J10,AF66&gt;0),MAX(0,AF66+AG66-MIN(Schulden!G15,AF66+AG66)),0)+IF(AND(Schulden!J16&lt;Schulden!J10,AJ66&gt;0),MAX(0,AJ66+AK66-MIN(Schulden!G16,AJ66+AK66)),0)+IF(AND(Schulden!J17&lt;Schulden!J10,AN66&gt;0),MAX(0,AN66+AO66-MIN(Schulden!G17,AN66+AO66)),0)+IF(AND(Schulden!J18&lt;Schulden!J10,AR66&gt;0),MAX(0,AR66+AS66-MIN(Schulden!G18,AR66+AS66)),0)+IF(AND(Schulden!J19&lt;Schulden!J10,AV66&gt;0),MAX(0,AV66+AW66-MIN(Schulden!G19,AV66+AW66)),0)+IF(AND(Schulden!J20&lt;Schulden!J10,AZ66&gt;0),MAX(0,AZ66+BA66-MIN(Schulden!G20,AZ66+BA66)),0)+IF(AND(Schulden!J21&lt;Schulden!J10,BD66&gt;0),MAX(0,BD66+BE66-MIN(Schulden!G21,BD66+BE66)),0)+IF(AND(Schulden!J22&lt;Schulden!J10,BH66&gt;0),MAX(0,BH66+BI66-MIN(Schulden!G22,BH66+BI66)),0))),MAX(0,L66+M66-MIN(Schulden!G10,L66+M66)))+SUMIFS(Sonderzahlungen!$D$8:$D$67,Sonderzahlungen!$G$8:$G$67,$B66,Sonderzahlungen!$E$8:$E$67,"Gezielte Schuld",Sonderzahlungen!$F$8:$F$67,Schulden!B10)))</f>
        <v/>
      </c>
      <c r="O66" s="24">
        <f>MAX(0,L66+M66-N66)</f>
        <v/>
      </c>
      <c r="P66" s="24">
        <f>S65</f>
        <v/>
      </c>
      <c r="Q66" s="24">
        <f>IF(P66&lt;=0,0,P66*Schulden!F11/12)</f>
        <v/>
      </c>
      <c r="R66" s="24">
        <f>IF(P66&lt;=0,0,MIN(P66+Q66,MIN(Schulden!G11,P66+Q66)+MIN(MAX(0,Strategie!$C$9+SUMIFS(Sonderzahlungen!$D$8:$D$67,Sonderzahlungen!$G$8:$G$67,$B66,Sonderzahlungen!$E$8:$E$67,"Nach Strategie")-(IF(AND(Schulden!J8&lt;Schulden!J11,D66&gt;0),MAX(0,D66+E66-MIN(Schulden!G8,D66+E66)),0)+IF(AND(Schulden!J9&lt;Schulden!J11,H66&gt;0),MAX(0,H66+I66-MIN(Schulden!G9,H66+I66)),0)+IF(AND(Schulden!J10&lt;Schulden!J11,L66&gt;0),MAX(0,L66+M66-MIN(Schulden!G10,L66+M66)),0)+IF(AND(Schulden!J11&lt;Schulden!J11,P66&gt;0),MAX(0,P66+Q66-MIN(Schulden!G11,P66+Q66)),0)+IF(AND(Schulden!J12&lt;Schulden!J11,T66&gt;0),MAX(0,T66+U66-MIN(Schulden!G12,T66+U66)),0)+IF(AND(Schulden!J13&lt;Schulden!J11,X66&gt;0),MAX(0,X66+Y66-MIN(Schulden!G13,X66+Y66)),0)+IF(AND(Schulden!J14&lt;Schulden!J11,AB66&gt;0),MAX(0,AB66+AC66-MIN(Schulden!G14,AB66+AC66)),0)+IF(AND(Schulden!J15&lt;Schulden!J11,AF66&gt;0),MAX(0,AF66+AG66-MIN(Schulden!G15,AF66+AG66)),0)+IF(AND(Schulden!J16&lt;Schulden!J11,AJ66&gt;0),MAX(0,AJ66+AK66-MIN(Schulden!G16,AJ66+AK66)),0)+IF(AND(Schulden!J17&lt;Schulden!J11,AN66&gt;0),MAX(0,AN66+AO66-MIN(Schulden!G17,AN66+AO66)),0)+IF(AND(Schulden!J18&lt;Schulden!J11,AR66&gt;0),MAX(0,AR66+AS66-MIN(Schulden!G18,AR66+AS66)),0)+IF(AND(Schulden!J19&lt;Schulden!J11,AV66&gt;0),MAX(0,AV66+AW66-MIN(Schulden!G19,AV66+AW66)),0)+IF(AND(Schulden!J20&lt;Schulden!J11,AZ66&gt;0),MAX(0,AZ66+BA66-MIN(Schulden!G20,AZ66+BA66)),0)+IF(AND(Schulden!J21&lt;Schulden!J11,BD66&gt;0),MAX(0,BD66+BE66-MIN(Schulden!G21,BD66+BE66)),0)+IF(AND(Schulden!J22&lt;Schulden!J11,BH66&gt;0),MAX(0,BH66+BI66-MIN(Schulden!G22,BH66+BI66)),0))),MAX(0,P66+Q66-MIN(Schulden!G11,P66+Q66)))+SUMIFS(Sonderzahlungen!$D$8:$D$67,Sonderzahlungen!$G$8:$G$67,$B66,Sonderzahlungen!$E$8:$E$67,"Gezielte Schuld",Sonderzahlungen!$F$8:$F$67,Schulden!B11)))</f>
        <v/>
      </c>
      <c r="S66" s="24">
        <f>MAX(0,P66+Q66-R66)</f>
        <v/>
      </c>
      <c r="T66" s="24">
        <f>W65</f>
        <v/>
      </c>
      <c r="U66" s="24">
        <f>IF(T66&lt;=0,0,T66*Schulden!F12/12)</f>
        <v/>
      </c>
      <c r="V66" s="24">
        <f>IF(T66&lt;=0,0,MIN(T66+U66,MIN(Schulden!G12,T66+U66)+MIN(MAX(0,Strategie!$C$9+SUMIFS(Sonderzahlungen!$D$8:$D$67,Sonderzahlungen!$G$8:$G$67,$B66,Sonderzahlungen!$E$8:$E$67,"Nach Strategie")-(IF(AND(Schulden!J8&lt;Schulden!J12,D66&gt;0),MAX(0,D66+E66-MIN(Schulden!G8,D66+E66)),0)+IF(AND(Schulden!J9&lt;Schulden!J12,H66&gt;0),MAX(0,H66+I66-MIN(Schulden!G9,H66+I66)),0)+IF(AND(Schulden!J10&lt;Schulden!J12,L66&gt;0),MAX(0,L66+M66-MIN(Schulden!G10,L66+M66)),0)+IF(AND(Schulden!J11&lt;Schulden!J12,P66&gt;0),MAX(0,P66+Q66-MIN(Schulden!G11,P66+Q66)),0)+IF(AND(Schulden!J12&lt;Schulden!J12,T66&gt;0),MAX(0,T66+U66-MIN(Schulden!G12,T66+U66)),0)+IF(AND(Schulden!J13&lt;Schulden!J12,X66&gt;0),MAX(0,X66+Y66-MIN(Schulden!G13,X66+Y66)),0)+IF(AND(Schulden!J14&lt;Schulden!J12,AB66&gt;0),MAX(0,AB66+AC66-MIN(Schulden!G14,AB66+AC66)),0)+IF(AND(Schulden!J15&lt;Schulden!J12,AF66&gt;0),MAX(0,AF66+AG66-MIN(Schulden!G15,AF66+AG66)),0)+IF(AND(Schulden!J16&lt;Schulden!J12,AJ66&gt;0),MAX(0,AJ66+AK66-MIN(Schulden!G16,AJ66+AK66)),0)+IF(AND(Schulden!J17&lt;Schulden!J12,AN66&gt;0),MAX(0,AN66+AO66-MIN(Schulden!G17,AN66+AO66)),0)+IF(AND(Schulden!J18&lt;Schulden!J12,AR66&gt;0),MAX(0,AR66+AS66-MIN(Schulden!G18,AR66+AS66)),0)+IF(AND(Schulden!J19&lt;Schulden!J12,AV66&gt;0),MAX(0,AV66+AW66-MIN(Schulden!G19,AV66+AW66)),0)+IF(AND(Schulden!J20&lt;Schulden!J12,AZ66&gt;0),MAX(0,AZ66+BA66-MIN(Schulden!G20,AZ66+BA66)),0)+IF(AND(Schulden!J21&lt;Schulden!J12,BD66&gt;0),MAX(0,BD66+BE66-MIN(Schulden!G21,BD66+BE66)),0)+IF(AND(Schulden!J22&lt;Schulden!J12,BH66&gt;0),MAX(0,BH66+BI66-MIN(Schulden!G22,BH66+BI66)),0))),MAX(0,T66+U66-MIN(Schulden!G12,T66+U66)))+SUMIFS(Sonderzahlungen!$D$8:$D$67,Sonderzahlungen!$G$8:$G$67,$B66,Sonderzahlungen!$E$8:$E$67,"Gezielte Schuld",Sonderzahlungen!$F$8:$F$67,Schulden!B12)))</f>
        <v/>
      </c>
      <c r="W66" s="24">
        <f>MAX(0,T66+U66-V66)</f>
        <v/>
      </c>
      <c r="X66" s="24">
        <f>AA65</f>
        <v/>
      </c>
      <c r="Y66" s="24">
        <f>IF(X66&lt;=0,0,X66*Schulden!F13/12)</f>
        <v/>
      </c>
      <c r="Z66" s="24">
        <f>IF(X66&lt;=0,0,MIN(X66+Y66,MIN(Schulden!G13,X66+Y66)+MIN(MAX(0,Strategie!$C$9+SUMIFS(Sonderzahlungen!$D$8:$D$67,Sonderzahlungen!$G$8:$G$67,$B66,Sonderzahlungen!$E$8:$E$67,"Nach Strategie")-(IF(AND(Schulden!J8&lt;Schulden!J13,D66&gt;0),MAX(0,D66+E66-MIN(Schulden!G8,D66+E66)),0)+IF(AND(Schulden!J9&lt;Schulden!J13,H66&gt;0),MAX(0,H66+I66-MIN(Schulden!G9,H66+I66)),0)+IF(AND(Schulden!J10&lt;Schulden!J13,L66&gt;0),MAX(0,L66+M66-MIN(Schulden!G10,L66+M66)),0)+IF(AND(Schulden!J11&lt;Schulden!J13,P66&gt;0),MAX(0,P66+Q66-MIN(Schulden!G11,P66+Q66)),0)+IF(AND(Schulden!J12&lt;Schulden!J13,T66&gt;0),MAX(0,T66+U66-MIN(Schulden!G12,T66+U66)),0)+IF(AND(Schulden!J13&lt;Schulden!J13,X66&gt;0),MAX(0,X66+Y66-MIN(Schulden!G13,X66+Y66)),0)+IF(AND(Schulden!J14&lt;Schulden!J13,AB66&gt;0),MAX(0,AB66+AC66-MIN(Schulden!G14,AB66+AC66)),0)+IF(AND(Schulden!J15&lt;Schulden!J13,AF66&gt;0),MAX(0,AF66+AG66-MIN(Schulden!G15,AF66+AG66)),0)+IF(AND(Schulden!J16&lt;Schulden!J13,AJ66&gt;0),MAX(0,AJ66+AK66-MIN(Schulden!G16,AJ66+AK66)),0)+IF(AND(Schulden!J17&lt;Schulden!J13,AN66&gt;0),MAX(0,AN66+AO66-MIN(Schulden!G17,AN66+AO66)),0)+IF(AND(Schulden!J18&lt;Schulden!J13,AR66&gt;0),MAX(0,AR66+AS66-MIN(Schulden!G18,AR66+AS66)),0)+IF(AND(Schulden!J19&lt;Schulden!J13,AV66&gt;0),MAX(0,AV66+AW66-MIN(Schulden!G19,AV66+AW66)),0)+IF(AND(Schulden!J20&lt;Schulden!J13,AZ66&gt;0),MAX(0,AZ66+BA66-MIN(Schulden!G20,AZ66+BA66)),0)+IF(AND(Schulden!J21&lt;Schulden!J13,BD66&gt;0),MAX(0,BD66+BE66-MIN(Schulden!G21,BD66+BE66)),0)+IF(AND(Schulden!J22&lt;Schulden!J13,BH66&gt;0),MAX(0,BH66+BI66-MIN(Schulden!G22,BH66+BI66)),0))),MAX(0,X66+Y66-MIN(Schulden!G13,X66+Y66)))+SUMIFS(Sonderzahlungen!$D$8:$D$67,Sonderzahlungen!$G$8:$G$67,$B66,Sonderzahlungen!$E$8:$E$67,"Gezielte Schuld",Sonderzahlungen!$F$8:$F$67,Schulden!B13)))</f>
        <v/>
      </c>
      <c r="AA66" s="24">
        <f>MAX(0,X66+Y66-Z66)</f>
        <v/>
      </c>
      <c r="AB66" s="24">
        <f>AE65</f>
        <v/>
      </c>
      <c r="AC66" s="24">
        <f>IF(AB66&lt;=0,0,AB66*Schulden!F14/12)</f>
        <v/>
      </c>
      <c r="AD66" s="24">
        <f>IF(AB66&lt;=0,0,MIN(AB66+AC66,MIN(Schulden!G14,AB66+AC66)+MIN(MAX(0,Strategie!$C$9+SUMIFS(Sonderzahlungen!$D$8:$D$67,Sonderzahlungen!$G$8:$G$67,$B66,Sonderzahlungen!$E$8:$E$67,"Nach Strategie")-(IF(AND(Schulden!J8&lt;Schulden!J14,D66&gt;0),MAX(0,D66+E66-MIN(Schulden!G8,D66+E66)),0)+IF(AND(Schulden!J9&lt;Schulden!J14,H66&gt;0),MAX(0,H66+I66-MIN(Schulden!G9,H66+I66)),0)+IF(AND(Schulden!J10&lt;Schulden!J14,L66&gt;0),MAX(0,L66+M66-MIN(Schulden!G10,L66+M66)),0)+IF(AND(Schulden!J11&lt;Schulden!J14,P66&gt;0),MAX(0,P66+Q66-MIN(Schulden!G11,P66+Q66)),0)+IF(AND(Schulden!J12&lt;Schulden!J14,T66&gt;0),MAX(0,T66+U66-MIN(Schulden!G12,T66+U66)),0)+IF(AND(Schulden!J13&lt;Schulden!J14,X66&gt;0),MAX(0,X66+Y66-MIN(Schulden!G13,X66+Y66)),0)+IF(AND(Schulden!J14&lt;Schulden!J14,AB66&gt;0),MAX(0,AB66+AC66-MIN(Schulden!G14,AB66+AC66)),0)+IF(AND(Schulden!J15&lt;Schulden!J14,AF66&gt;0),MAX(0,AF66+AG66-MIN(Schulden!G15,AF66+AG66)),0)+IF(AND(Schulden!J16&lt;Schulden!J14,AJ66&gt;0),MAX(0,AJ66+AK66-MIN(Schulden!G16,AJ66+AK66)),0)+IF(AND(Schulden!J17&lt;Schulden!J14,AN66&gt;0),MAX(0,AN66+AO66-MIN(Schulden!G17,AN66+AO66)),0)+IF(AND(Schulden!J18&lt;Schulden!J14,AR66&gt;0),MAX(0,AR66+AS66-MIN(Schulden!G18,AR66+AS66)),0)+IF(AND(Schulden!J19&lt;Schulden!J14,AV66&gt;0),MAX(0,AV66+AW66-MIN(Schulden!G19,AV66+AW66)),0)+IF(AND(Schulden!J20&lt;Schulden!J14,AZ66&gt;0),MAX(0,AZ66+BA66-MIN(Schulden!G20,AZ66+BA66)),0)+IF(AND(Schulden!J21&lt;Schulden!J14,BD66&gt;0),MAX(0,BD66+BE66-MIN(Schulden!G21,BD66+BE66)),0)+IF(AND(Schulden!J22&lt;Schulden!J14,BH66&gt;0),MAX(0,BH66+BI66-MIN(Schulden!G22,BH66+BI66)),0))),MAX(0,AB66+AC66-MIN(Schulden!G14,AB66+AC66)))+SUMIFS(Sonderzahlungen!$D$8:$D$67,Sonderzahlungen!$G$8:$G$67,$B66,Sonderzahlungen!$E$8:$E$67,"Gezielte Schuld",Sonderzahlungen!$F$8:$F$67,Schulden!B14)))</f>
        <v/>
      </c>
      <c r="AE66" s="24">
        <f>MAX(0,AB66+AC66-AD66)</f>
        <v/>
      </c>
      <c r="AF66" s="24">
        <f>AI65</f>
        <v/>
      </c>
      <c r="AG66" s="24">
        <f>IF(AF66&lt;=0,0,AF66*Schulden!F15/12)</f>
        <v/>
      </c>
      <c r="AH66" s="24">
        <f>IF(AF66&lt;=0,0,MIN(AF66+AG66,MIN(Schulden!G15,AF66+AG66)+MIN(MAX(0,Strategie!$C$9+SUMIFS(Sonderzahlungen!$D$8:$D$67,Sonderzahlungen!$G$8:$G$67,$B66,Sonderzahlungen!$E$8:$E$67,"Nach Strategie")-(IF(AND(Schulden!J8&lt;Schulden!J15,D66&gt;0),MAX(0,D66+E66-MIN(Schulden!G8,D66+E66)),0)+IF(AND(Schulden!J9&lt;Schulden!J15,H66&gt;0),MAX(0,H66+I66-MIN(Schulden!G9,H66+I66)),0)+IF(AND(Schulden!J10&lt;Schulden!J15,L66&gt;0),MAX(0,L66+M66-MIN(Schulden!G10,L66+M66)),0)+IF(AND(Schulden!J11&lt;Schulden!J15,P66&gt;0),MAX(0,P66+Q66-MIN(Schulden!G11,P66+Q66)),0)+IF(AND(Schulden!J12&lt;Schulden!J15,T66&gt;0),MAX(0,T66+U66-MIN(Schulden!G12,T66+U66)),0)+IF(AND(Schulden!J13&lt;Schulden!J15,X66&gt;0),MAX(0,X66+Y66-MIN(Schulden!G13,X66+Y66)),0)+IF(AND(Schulden!J14&lt;Schulden!J15,AB66&gt;0),MAX(0,AB66+AC66-MIN(Schulden!G14,AB66+AC66)),0)+IF(AND(Schulden!J15&lt;Schulden!J15,AF66&gt;0),MAX(0,AF66+AG66-MIN(Schulden!G15,AF66+AG66)),0)+IF(AND(Schulden!J16&lt;Schulden!J15,AJ66&gt;0),MAX(0,AJ66+AK66-MIN(Schulden!G16,AJ66+AK66)),0)+IF(AND(Schulden!J17&lt;Schulden!J15,AN66&gt;0),MAX(0,AN66+AO66-MIN(Schulden!G17,AN66+AO66)),0)+IF(AND(Schulden!J18&lt;Schulden!J15,AR66&gt;0),MAX(0,AR66+AS66-MIN(Schulden!G18,AR66+AS66)),0)+IF(AND(Schulden!J19&lt;Schulden!J15,AV66&gt;0),MAX(0,AV66+AW66-MIN(Schulden!G19,AV66+AW66)),0)+IF(AND(Schulden!J20&lt;Schulden!J15,AZ66&gt;0),MAX(0,AZ66+BA66-MIN(Schulden!G20,AZ66+BA66)),0)+IF(AND(Schulden!J21&lt;Schulden!J15,BD66&gt;0),MAX(0,BD66+BE66-MIN(Schulden!G21,BD66+BE66)),0)+IF(AND(Schulden!J22&lt;Schulden!J15,BH66&gt;0),MAX(0,BH66+BI66-MIN(Schulden!G22,BH66+BI66)),0))),MAX(0,AF66+AG66-MIN(Schulden!G15,AF66+AG66)))+SUMIFS(Sonderzahlungen!$D$8:$D$67,Sonderzahlungen!$G$8:$G$67,$B66,Sonderzahlungen!$E$8:$E$67,"Gezielte Schuld",Sonderzahlungen!$F$8:$F$67,Schulden!B15)))</f>
        <v/>
      </c>
      <c r="AI66" s="24">
        <f>MAX(0,AF66+AG66-AH66)</f>
        <v/>
      </c>
      <c r="AJ66" s="24">
        <f>AM65</f>
        <v/>
      </c>
      <c r="AK66" s="24">
        <f>IF(AJ66&lt;=0,0,AJ66*Schulden!F16/12)</f>
        <v/>
      </c>
      <c r="AL66" s="24">
        <f>IF(AJ66&lt;=0,0,MIN(AJ66+AK66,MIN(Schulden!G16,AJ66+AK66)+MIN(MAX(0,Strategie!$C$9+SUMIFS(Sonderzahlungen!$D$8:$D$67,Sonderzahlungen!$G$8:$G$67,$B66,Sonderzahlungen!$E$8:$E$67,"Nach Strategie")-(IF(AND(Schulden!J8&lt;Schulden!J16,D66&gt;0),MAX(0,D66+E66-MIN(Schulden!G8,D66+E66)),0)+IF(AND(Schulden!J9&lt;Schulden!J16,H66&gt;0),MAX(0,H66+I66-MIN(Schulden!G9,H66+I66)),0)+IF(AND(Schulden!J10&lt;Schulden!J16,L66&gt;0),MAX(0,L66+M66-MIN(Schulden!G10,L66+M66)),0)+IF(AND(Schulden!J11&lt;Schulden!J16,P66&gt;0),MAX(0,P66+Q66-MIN(Schulden!G11,P66+Q66)),0)+IF(AND(Schulden!J12&lt;Schulden!J16,T66&gt;0),MAX(0,T66+U66-MIN(Schulden!G12,T66+U66)),0)+IF(AND(Schulden!J13&lt;Schulden!J16,X66&gt;0),MAX(0,X66+Y66-MIN(Schulden!G13,X66+Y66)),0)+IF(AND(Schulden!J14&lt;Schulden!J16,AB66&gt;0),MAX(0,AB66+AC66-MIN(Schulden!G14,AB66+AC66)),0)+IF(AND(Schulden!J15&lt;Schulden!J16,AF66&gt;0),MAX(0,AF66+AG66-MIN(Schulden!G15,AF66+AG66)),0)+IF(AND(Schulden!J16&lt;Schulden!J16,AJ66&gt;0),MAX(0,AJ66+AK66-MIN(Schulden!G16,AJ66+AK66)),0)+IF(AND(Schulden!J17&lt;Schulden!J16,AN66&gt;0),MAX(0,AN66+AO66-MIN(Schulden!G17,AN66+AO66)),0)+IF(AND(Schulden!J18&lt;Schulden!J16,AR66&gt;0),MAX(0,AR66+AS66-MIN(Schulden!G18,AR66+AS66)),0)+IF(AND(Schulden!J19&lt;Schulden!J16,AV66&gt;0),MAX(0,AV66+AW66-MIN(Schulden!G19,AV66+AW66)),0)+IF(AND(Schulden!J20&lt;Schulden!J16,AZ66&gt;0),MAX(0,AZ66+BA66-MIN(Schulden!G20,AZ66+BA66)),0)+IF(AND(Schulden!J21&lt;Schulden!J16,BD66&gt;0),MAX(0,BD66+BE66-MIN(Schulden!G21,BD66+BE66)),0)+IF(AND(Schulden!J22&lt;Schulden!J16,BH66&gt;0),MAX(0,BH66+BI66-MIN(Schulden!G22,BH66+BI66)),0))),MAX(0,AJ66+AK66-MIN(Schulden!G16,AJ66+AK66)))+SUMIFS(Sonderzahlungen!$D$8:$D$67,Sonderzahlungen!$G$8:$G$67,$B66,Sonderzahlungen!$E$8:$E$67,"Gezielte Schuld",Sonderzahlungen!$F$8:$F$67,Schulden!B16)))</f>
        <v/>
      </c>
      <c r="AM66" s="24">
        <f>MAX(0,AJ66+AK66-AL66)</f>
        <v/>
      </c>
      <c r="AN66" s="24">
        <f>AQ65</f>
        <v/>
      </c>
      <c r="AO66" s="24">
        <f>IF(AN66&lt;=0,0,AN66*Schulden!F17/12)</f>
        <v/>
      </c>
      <c r="AP66" s="24">
        <f>IF(AN66&lt;=0,0,MIN(AN66+AO66,MIN(Schulden!G17,AN66+AO66)+MIN(MAX(0,Strategie!$C$9+SUMIFS(Sonderzahlungen!$D$8:$D$67,Sonderzahlungen!$G$8:$G$67,$B66,Sonderzahlungen!$E$8:$E$67,"Nach Strategie")-(IF(AND(Schulden!J8&lt;Schulden!J17,D66&gt;0),MAX(0,D66+E66-MIN(Schulden!G8,D66+E66)),0)+IF(AND(Schulden!J9&lt;Schulden!J17,H66&gt;0),MAX(0,H66+I66-MIN(Schulden!G9,H66+I66)),0)+IF(AND(Schulden!J10&lt;Schulden!J17,L66&gt;0),MAX(0,L66+M66-MIN(Schulden!G10,L66+M66)),0)+IF(AND(Schulden!J11&lt;Schulden!J17,P66&gt;0),MAX(0,P66+Q66-MIN(Schulden!G11,P66+Q66)),0)+IF(AND(Schulden!J12&lt;Schulden!J17,T66&gt;0),MAX(0,T66+U66-MIN(Schulden!G12,T66+U66)),0)+IF(AND(Schulden!J13&lt;Schulden!J17,X66&gt;0),MAX(0,X66+Y66-MIN(Schulden!G13,X66+Y66)),0)+IF(AND(Schulden!J14&lt;Schulden!J17,AB66&gt;0),MAX(0,AB66+AC66-MIN(Schulden!G14,AB66+AC66)),0)+IF(AND(Schulden!J15&lt;Schulden!J17,AF66&gt;0),MAX(0,AF66+AG66-MIN(Schulden!G15,AF66+AG66)),0)+IF(AND(Schulden!J16&lt;Schulden!J17,AJ66&gt;0),MAX(0,AJ66+AK66-MIN(Schulden!G16,AJ66+AK66)),0)+IF(AND(Schulden!J17&lt;Schulden!J17,AN66&gt;0),MAX(0,AN66+AO66-MIN(Schulden!G17,AN66+AO66)),0)+IF(AND(Schulden!J18&lt;Schulden!J17,AR66&gt;0),MAX(0,AR66+AS66-MIN(Schulden!G18,AR66+AS66)),0)+IF(AND(Schulden!J19&lt;Schulden!J17,AV66&gt;0),MAX(0,AV66+AW66-MIN(Schulden!G19,AV66+AW66)),0)+IF(AND(Schulden!J20&lt;Schulden!J17,AZ66&gt;0),MAX(0,AZ66+BA66-MIN(Schulden!G20,AZ66+BA66)),0)+IF(AND(Schulden!J21&lt;Schulden!J17,BD66&gt;0),MAX(0,BD66+BE66-MIN(Schulden!G21,BD66+BE66)),0)+IF(AND(Schulden!J22&lt;Schulden!J17,BH66&gt;0),MAX(0,BH66+BI66-MIN(Schulden!G22,BH66+BI66)),0))),MAX(0,AN66+AO66-MIN(Schulden!G17,AN66+AO66)))+SUMIFS(Sonderzahlungen!$D$8:$D$67,Sonderzahlungen!$G$8:$G$67,$B66,Sonderzahlungen!$E$8:$E$67,"Gezielte Schuld",Sonderzahlungen!$F$8:$F$67,Schulden!B17)))</f>
        <v/>
      </c>
      <c r="AQ66" s="24">
        <f>MAX(0,AN66+AO66-AP66)</f>
        <v/>
      </c>
      <c r="AR66" s="24">
        <f>AU65</f>
        <v/>
      </c>
      <c r="AS66" s="24">
        <f>IF(AR66&lt;=0,0,AR66*Schulden!F18/12)</f>
        <v/>
      </c>
      <c r="AT66" s="24">
        <f>IF(AR66&lt;=0,0,MIN(AR66+AS66,MIN(Schulden!G18,AR66+AS66)+MIN(MAX(0,Strategie!$C$9+SUMIFS(Sonderzahlungen!$D$8:$D$67,Sonderzahlungen!$G$8:$G$67,$B66,Sonderzahlungen!$E$8:$E$67,"Nach Strategie")-(IF(AND(Schulden!J8&lt;Schulden!J18,D66&gt;0),MAX(0,D66+E66-MIN(Schulden!G8,D66+E66)),0)+IF(AND(Schulden!J9&lt;Schulden!J18,H66&gt;0),MAX(0,H66+I66-MIN(Schulden!G9,H66+I66)),0)+IF(AND(Schulden!J10&lt;Schulden!J18,L66&gt;0),MAX(0,L66+M66-MIN(Schulden!G10,L66+M66)),0)+IF(AND(Schulden!J11&lt;Schulden!J18,P66&gt;0),MAX(0,P66+Q66-MIN(Schulden!G11,P66+Q66)),0)+IF(AND(Schulden!J12&lt;Schulden!J18,T66&gt;0),MAX(0,T66+U66-MIN(Schulden!G12,T66+U66)),0)+IF(AND(Schulden!J13&lt;Schulden!J18,X66&gt;0),MAX(0,X66+Y66-MIN(Schulden!G13,X66+Y66)),0)+IF(AND(Schulden!J14&lt;Schulden!J18,AB66&gt;0),MAX(0,AB66+AC66-MIN(Schulden!G14,AB66+AC66)),0)+IF(AND(Schulden!J15&lt;Schulden!J18,AF66&gt;0),MAX(0,AF66+AG66-MIN(Schulden!G15,AF66+AG66)),0)+IF(AND(Schulden!J16&lt;Schulden!J18,AJ66&gt;0),MAX(0,AJ66+AK66-MIN(Schulden!G16,AJ66+AK66)),0)+IF(AND(Schulden!J17&lt;Schulden!J18,AN66&gt;0),MAX(0,AN66+AO66-MIN(Schulden!G17,AN66+AO66)),0)+IF(AND(Schulden!J18&lt;Schulden!J18,AR66&gt;0),MAX(0,AR66+AS66-MIN(Schulden!G18,AR66+AS66)),0)+IF(AND(Schulden!J19&lt;Schulden!J18,AV66&gt;0),MAX(0,AV66+AW66-MIN(Schulden!G19,AV66+AW66)),0)+IF(AND(Schulden!J20&lt;Schulden!J18,AZ66&gt;0),MAX(0,AZ66+BA66-MIN(Schulden!G20,AZ66+BA66)),0)+IF(AND(Schulden!J21&lt;Schulden!J18,BD66&gt;0),MAX(0,BD66+BE66-MIN(Schulden!G21,BD66+BE66)),0)+IF(AND(Schulden!J22&lt;Schulden!J18,BH66&gt;0),MAX(0,BH66+BI66-MIN(Schulden!G22,BH66+BI66)),0))),MAX(0,AR66+AS66-MIN(Schulden!G18,AR66+AS66)))+SUMIFS(Sonderzahlungen!$D$8:$D$67,Sonderzahlungen!$G$8:$G$67,$B66,Sonderzahlungen!$E$8:$E$67,"Gezielte Schuld",Sonderzahlungen!$F$8:$F$67,Schulden!B18)))</f>
        <v/>
      </c>
      <c r="AU66" s="24">
        <f>MAX(0,AR66+AS66-AT66)</f>
        <v/>
      </c>
      <c r="AV66" s="24">
        <f>AY65</f>
        <v/>
      </c>
      <c r="AW66" s="24">
        <f>IF(AV66&lt;=0,0,AV66*Schulden!F19/12)</f>
        <v/>
      </c>
      <c r="AX66" s="24">
        <f>IF(AV66&lt;=0,0,MIN(AV66+AW66,MIN(Schulden!G19,AV66+AW66)+MIN(MAX(0,Strategie!$C$9+SUMIFS(Sonderzahlungen!$D$8:$D$67,Sonderzahlungen!$G$8:$G$67,$B66,Sonderzahlungen!$E$8:$E$67,"Nach Strategie")-(IF(AND(Schulden!J8&lt;Schulden!J19,D66&gt;0),MAX(0,D66+E66-MIN(Schulden!G8,D66+E66)),0)+IF(AND(Schulden!J9&lt;Schulden!J19,H66&gt;0),MAX(0,H66+I66-MIN(Schulden!G9,H66+I66)),0)+IF(AND(Schulden!J10&lt;Schulden!J19,L66&gt;0),MAX(0,L66+M66-MIN(Schulden!G10,L66+M66)),0)+IF(AND(Schulden!J11&lt;Schulden!J19,P66&gt;0),MAX(0,P66+Q66-MIN(Schulden!G11,P66+Q66)),0)+IF(AND(Schulden!J12&lt;Schulden!J19,T66&gt;0),MAX(0,T66+U66-MIN(Schulden!G12,T66+U66)),0)+IF(AND(Schulden!J13&lt;Schulden!J19,X66&gt;0),MAX(0,X66+Y66-MIN(Schulden!G13,X66+Y66)),0)+IF(AND(Schulden!J14&lt;Schulden!J19,AB66&gt;0),MAX(0,AB66+AC66-MIN(Schulden!G14,AB66+AC66)),0)+IF(AND(Schulden!J15&lt;Schulden!J19,AF66&gt;0),MAX(0,AF66+AG66-MIN(Schulden!G15,AF66+AG66)),0)+IF(AND(Schulden!J16&lt;Schulden!J19,AJ66&gt;0),MAX(0,AJ66+AK66-MIN(Schulden!G16,AJ66+AK66)),0)+IF(AND(Schulden!J17&lt;Schulden!J19,AN66&gt;0),MAX(0,AN66+AO66-MIN(Schulden!G17,AN66+AO66)),0)+IF(AND(Schulden!J18&lt;Schulden!J19,AR66&gt;0),MAX(0,AR66+AS66-MIN(Schulden!G18,AR66+AS66)),0)+IF(AND(Schulden!J19&lt;Schulden!J19,AV66&gt;0),MAX(0,AV66+AW66-MIN(Schulden!G19,AV66+AW66)),0)+IF(AND(Schulden!J20&lt;Schulden!J19,AZ66&gt;0),MAX(0,AZ66+BA66-MIN(Schulden!G20,AZ66+BA66)),0)+IF(AND(Schulden!J21&lt;Schulden!J19,BD66&gt;0),MAX(0,BD66+BE66-MIN(Schulden!G21,BD66+BE66)),0)+IF(AND(Schulden!J22&lt;Schulden!J19,BH66&gt;0),MAX(0,BH66+BI66-MIN(Schulden!G22,BH66+BI66)),0))),MAX(0,AV66+AW66-MIN(Schulden!G19,AV66+AW66)))+SUMIFS(Sonderzahlungen!$D$8:$D$67,Sonderzahlungen!$G$8:$G$67,$B66,Sonderzahlungen!$E$8:$E$67,"Gezielte Schuld",Sonderzahlungen!$F$8:$F$67,Schulden!B19)))</f>
        <v/>
      </c>
      <c r="AY66" s="24">
        <f>MAX(0,AV66+AW66-AX66)</f>
        <v/>
      </c>
      <c r="AZ66" s="24">
        <f>BC65</f>
        <v/>
      </c>
      <c r="BA66" s="24">
        <f>IF(AZ66&lt;=0,0,AZ66*Schulden!F20/12)</f>
        <v/>
      </c>
      <c r="BB66" s="24">
        <f>IF(AZ66&lt;=0,0,MIN(AZ66+BA66,MIN(Schulden!G20,AZ66+BA66)+MIN(MAX(0,Strategie!$C$9+SUMIFS(Sonderzahlungen!$D$8:$D$67,Sonderzahlungen!$G$8:$G$67,$B66,Sonderzahlungen!$E$8:$E$67,"Nach Strategie")-(IF(AND(Schulden!J8&lt;Schulden!J20,D66&gt;0),MAX(0,D66+E66-MIN(Schulden!G8,D66+E66)),0)+IF(AND(Schulden!J9&lt;Schulden!J20,H66&gt;0),MAX(0,H66+I66-MIN(Schulden!G9,H66+I66)),0)+IF(AND(Schulden!J10&lt;Schulden!J20,L66&gt;0),MAX(0,L66+M66-MIN(Schulden!G10,L66+M66)),0)+IF(AND(Schulden!J11&lt;Schulden!J20,P66&gt;0),MAX(0,P66+Q66-MIN(Schulden!G11,P66+Q66)),0)+IF(AND(Schulden!J12&lt;Schulden!J20,T66&gt;0),MAX(0,T66+U66-MIN(Schulden!G12,T66+U66)),0)+IF(AND(Schulden!J13&lt;Schulden!J20,X66&gt;0),MAX(0,X66+Y66-MIN(Schulden!G13,X66+Y66)),0)+IF(AND(Schulden!J14&lt;Schulden!J20,AB66&gt;0),MAX(0,AB66+AC66-MIN(Schulden!G14,AB66+AC66)),0)+IF(AND(Schulden!J15&lt;Schulden!J20,AF66&gt;0),MAX(0,AF66+AG66-MIN(Schulden!G15,AF66+AG66)),0)+IF(AND(Schulden!J16&lt;Schulden!J20,AJ66&gt;0),MAX(0,AJ66+AK66-MIN(Schulden!G16,AJ66+AK66)),0)+IF(AND(Schulden!J17&lt;Schulden!J20,AN66&gt;0),MAX(0,AN66+AO66-MIN(Schulden!G17,AN66+AO66)),0)+IF(AND(Schulden!J18&lt;Schulden!J20,AR66&gt;0),MAX(0,AR66+AS66-MIN(Schulden!G18,AR66+AS66)),0)+IF(AND(Schulden!J19&lt;Schulden!J20,AV66&gt;0),MAX(0,AV66+AW66-MIN(Schulden!G19,AV66+AW66)),0)+IF(AND(Schulden!J20&lt;Schulden!J20,AZ66&gt;0),MAX(0,AZ66+BA66-MIN(Schulden!G20,AZ66+BA66)),0)+IF(AND(Schulden!J21&lt;Schulden!J20,BD66&gt;0),MAX(0,BD66+BE66-MIN(Schulden!G21,BD66+BE66)),0)+IF(AND(Schulden!J22&lt;Schulden!J20,BH66&gt;0),MAX(0,BH66+BI66-MIN(Schulden!G22,BH66+BI66)),0))),MAX(0,AZ66+BA66-MIN(Schulden!G20,AZ66+BA66)))+SUMIFS(Sonderzahlungen!$D$8:$D$67,Sonderzahlungen!$G$8:$G$67,$B66,Sonderzahlungen!$E$8:$E$67,"Gezielte Schuld",Sonderzahlungen!$F$8:$F$67,Schulden!B20)))</f>
        <v/>
      </c>
      <c r="BC66" s="24">
        <f>MAX(0,AZ66+BA66-BB66)</f>
        <v/>
      </c>
      <c r="BD66" s="24">
        <f>BG65</f>
        <v/>
      </c>
      <c r="BE66" s="24">
        <f>IF(BD66&lt;=0,0,BD66*Schulden!F21/12)</f>
        <v/>
      </c>
      <c r="BF66" s="24">
        <f>IF(BD66&lt;=0,0,MIN(BD66+BE66,MIN(Schulden!G21,BD66+BE66)+MIN(MAX(0,Strategie!$C$9+SUMIFS(Sonderzahlungen!$D$8:$D$67,Sonderzahlungen!$G$8:$G$67,$B66,Sonderzahlungen!$E$8:$E$67,"Nach Strategie")-(IF(AND(Schulden!J8&lt;Schulden!J21,D66&gt;0),MAX(0,D66+E66-MIN(Schulden!G8,D66+E66)),0)+IF(AND(Schulden!J9&lt;Schulden!J21,H66&gt;0),MAX(0,H66+I66-MIN(Schulden!G9,H66+I66)),0)+IF(AND(Schulden!J10&lt;Schulden!J21,L66&gt;0),MAX(0,L66+M66-MIN(Schulden!G10,L66+M66)),0)+IF(AND(Schulden!J11&lt;Schulden!J21,P66&gt;0),MAX(0,P66+Q66-MIN(Schulden!G11,P66+Q66)),0)+IF(AND(Schulden!J12&lt;Schulden!J21,T66&gt;0),MAX(0,T66+U66-MIN(Schulden!G12,T66+U66)),0)+IF(AND(Schulden!J13&lt;Schulden!J21,X66&gt;0),MAX(0,X66+Y66-MIN(Schulden!G13,X66+Y66)),0)+IF(AND(Schulden!J14&lt;Schulden!J21,AB66&gt;0),MAX(0,AB66+AC66-MIN(Schulden!G14,AB66+AC66)),0)+IF(AND(Schulden!J15&lt;Schulden!J21,AF66&gt;0),MAX(0,AF66+AG66-MIN(Schulden!G15,AF66+AG66)),0)+IF(AND(Schulden!J16&lt;Schulden!J21,AJ66&gt;0),MAX(0,AJ66+AK66-MIN(Schulden!G16,AJ66+AK66)),0)+IF(AND(Schulden!J17&lt;Schulden!J21,AN66&gt;0),MAX(0,AN66+AO66-MIN(Schulden!G17,AN66+AO66)),0)+IF(AND(Schulden!J18&lt;Schulden!J21,AR66&gt;0),MAX(0,AR66+AS66-MIN(Schulden!G18,AR66+AS66)),0)+IF(AND(Schulden!J19&lt;Schulden!J21,AV66&gt;0),MAX(0,AV66+AW66-MIN(Schulden!G19,AV66+AW66)),0)+IF(AND(Schulden!J20&lt;Schulden!J21,AZ66&gt;0),MAX(0,AZ66+BA66-MIN(Schulden!G20,AZ66+BA66)),0)+IF(AND(Schulden!J21&lt;Schulden!J21,BD66&gt;0),MAX(0,BD66+BE66-MIN(Schulden!G21,BD66+BE66)),0)+IF(AND(Schulden!J22&lt;Schulden!J21,BH66&gt;0),MAX(0,BH66+BI66-MIN(Schulden!G22,BH66+BI66)),0))),MAX(0,BD66+BE66-MIN(Schulden!G21,BD66+BE66)))+SUMIFS(Sonderzahlungen!$D$8:$D$67,Sonderzahlungen!$G$8:$G$67,$B66,Sonderzahlungen!$E$8:$E$67,"Gezielte Schuld",Sonderzahlungen!$F$8:$F$67,Schulden!B21)))</f>
        <v/>
      </c>
      <c r="BG66" s="24">
        <f>MAX(0,BD66+BE66-BF66)</f>
        <v/>
      </c>
      <c r="BH66" s="24">
        <f>BK65</f>
        <v/>
      </c>
      <c r="BI66" s="24">
        <f>IF(BH66&lt;=0,0,BH66*Schulden!F22/12)</f>
        <v/>
      </c>
      <c r="BJ66" s="24">
        <f>IF(BH66&lt;=0,0,MIN(BH66+BI66,MIN(Schulden!G22,BH66+BI66)+MIN(MAX(0,Strategie!$C$9+SUMIFS(Sonderzahlungen!$D$8:$D$67,Sonderzahlungen!$G$8:$G$67,$B66,Sonderzahlungen!$E$8:$E$67,"Nach Strategie")-(IF(AND(Schulden!J8&lt;Schulden!J22,D66&gt;0),MAX(0,D66+E66-MIN(Schulden!G8,D66+E66)),0)+IF(AND(Schulden!J9&lt;Schulden!J22,H66&gt;0),MAX(0,H66+I66-MIN(Schulden!G9,H66+I66)),0)+IF(AND(Schulden!J10&lt;Schulden!J22,L66&gt;0),MAX(0,L66+M66-MIN(Schulden!G10,L66+M66)),0)+IF(AND(Schulden!J11&lt;Schulden!J22,P66&gt;0),MAX(0,P66+Q66-MIN(Schulden!G11,P66+Q66)),0)+IF(AND(Schulden!J12&lt;Schulden!J22,T66&gt;0),MAX(0,T66+U66-MIN(Schulden!G12,T66+U66)),0)+IF(AND(Schulden!J13&lt;Schulden!J22,X66&gt;0),MAX(0,X66+Y66-MIN(Schulden!G13,X66+Y66)),0)+IF(AND(Schulden!J14&lt;Schulden!J22,AB66&gt;0),MAX(0,AB66+AC66-MIN(Schulden!G14,AB66+AC66)),0)+IF(AND(Schulden!J15&lt;Schulden!J22,AF66&gt;0),MAX(0,AF66+AG66-MIN(Schulden!G15,AF66+AG66)),0)+IF(AND(Schulden!J16&lt;Schulden!J22,AJ66&gt;0),MAX(0,AJ66+AK66-MIN(Schulden!G16,AJ66+AK66)),0)+IF(AND(Schulden!J17&lt;Schulden!J22,AN66&gt;0),MAX(0,AN66+AO66-MIN(Schulden!G17,AN66+AO66)),0)+IF(AND(Schulden!J18&lt;Schulden!J22,AR66&gt;0),MAX(0,AR66+AS66-MIN(Schulden!G18,AR66+AS66)),0)+IF(AND(Schulden!J19&lt;Schulden!J22,AV66&gt;0),MAX(0,AV66+AW66-MIN(Schulden!G19,AV66+AW66)),0)+IF(AND(Schulden!J20&lt;Schulden!J22,AZ66&gt;0),MAX(0,AZ66+BA66-MIN(Schulden!G20,AZ66+BA66)),0)+IF(AND(Schulden!J21&lt;Schulden!J22,BD66&gt;0),MAX(0,BD66+BE66-MIN(Schulden!G21,BD66+BE66)),0)+IF(AND(Schulden!J22&lt;Schulden!J22,BH66&gt;0),MAX(0,BH66+BI66-MIN(Schulden!G22,BH66+BI66)),0))),MAX(0,BH66+BI66-MIN(Schulden!G22,BH66+BI66)))+SUMIFS(Sonderzahlungen!$D$8:$D$67,Sonderzahlungen!$G$8:$G$67,$B66,Sonderzahlungen!$E$8:$E$67,"Gezielte Schuld",Sonderzahlungen!$F$8:$F$67,Schulden!B22)))</f>
        <v/>
      </c>
      <c r="BK66" s="24">
        <f>MAX(0,BH66+BI66-BJ66)</f>
        <v/>
      </c>
    </row>
    <row r="67">
      <c r="B67" s="23">
        <f>EDATE(B66,1)</f>
        <v/>
      </c>
      <c r="C67" s="24">
        <f>SUMIFS(Sonderzahlungen!$D$8:$D$67,Sonderzahlungen!$G$8:$G$67,B67)</f>
        <v/>
      </c>
      <c r="D67" s="24">
        <f>G66</f>
        <v/>
      </c>
      <c r="E67" s="24">
        <f>IF(D67&lt;=0,0,D67*Schulden!F8/12)</f>
        <v/>
      </c>
      <c r="F67" s="24">
        <f>IF(D67&lt;=0,0,MIN(D67+E67,MIN(Schulden!G8,D67+E67)+MIN(MAX(0,Strategie!$C$9+SUMIFS(Sonderzahlungen!$D$8:$D$67,Sonderzahlungen!$G$8:$G$67,$B67,Sonderzahlungen!$E$8:$E$67,"Nach Strategie")-(IF(AND(Schulden!J8&lt;Schulden!J8,D67&gt;0),MAX(0,D67+E67-MIN(Schulden!G8,D67+E67)),0)+IF(AND(Schulden!J9&lt;Schulden!J8,H67&gt;0),MAX(0,H67+I67-MIN(Schulden!G9,H67+I67)),0)+IF(AND(Schulden!J10&lt;Schulden!J8,L67&gt;0),MAX(0,L67+M67-MIN(Schulden!G10,L67+M67)),0)+IF(AND(Schulden!J11&lt;Schulden!J8,P67&gt;0),MAX(0,P67+Q67-MIN(Schulden!G11,P67+Q67)),0)+IF(AND(Schulden!J12&lt;Schulden!J8,T67&gt;0),MAX(0,T67+U67-MIN(Schulden!G12,T67+U67)),0)+IF(AND(Schulden!J13&lt;Schulden!J8,X67&gt;0),MAX(0,X67+Y67-MIN(Schulden!G13,X67+Y67)),0)+IF(AND(Schulden!J14&lt;Schulden!J8,AB67&gt;0),MAX(0,AB67+AC67-MIN(Schulden!G14,AB67+AC67)),0)+IF(AND(Schulden!J15&lt;Schulden!J8,AF67&gt;0),MAX(0,AF67+AG67-MIN(Schulden!G15,AF67+AG67)),0)+IF(AND(Schulden!J16&lt;Schulden!J8,AJ67&gt;0),MAX(0,AJ67+AK67-MIN(Schulden!G16,AJ67+AK67)),0)+IF(AND(Schulden!J17&lt;Schulden!J8,AN67&gt;0),MAX(0,AN67+AO67-MIN(Schulden!G17,AN67+AO67)),0)+IF(AND(Schulden!J18&lt;Schulden!J8,AR67&gt;0),MAX(0,AR67+AS67-MIN(Schulden!G18,AR67+AS67)),0)+IF(AND(Schulden!J19&lt;Schulden!J8,AV67&gt;0),MAX(0,AV67+AW67-MIN(Schulden!G19,AV67+AW67)),0)+IF(AND(Schulden!J20&lt;Schulden!J8,AZ67&gt;0),MAX(0,AZ67+BA67-MIN(Schulden!G20,AZ67+BA67)),0)+IF(AND(Schulden!J21&lt;Schulden!J8,BD67&gt;0),MAX(0,BD67+BE67-MIN(Schulden!G21,BD67+BE67)),0)+IF(AND(Schulden!J22&lt;Schulden!J8,BH67&gt;0),MAX(0,BH67+BI67-MIN(Schulden!G22,BH67+BI67)),0))),MAX(0,D67+E67-MIN(Schulden!G8,D67+E67)))+SUMIFS(Sonderzahlungen!$D$8:$D$67,Sonderzahlungen!$G$8:$G$67,$B67,Sonderzahlungen!$E$8:$E$67,"Gezielte Schuld",Sonderzahlungen!$F$8:$F$67,Schulden!B8)))</f>
        <v/>
      </c>
      <c r="G67" s="24">
        <f>MAX(0,D67+E67-F67)</f>
        <v/>
      </c>
      <c r="H67" s="24">
        <f>K66</f>
        <v/>
      </c>
      <c r="I67" s="24">
        <f>IF(H67&lt;=0,0,H67*Schulden!F9/12)</f>
        <v/>
      </c>
      <c r="J67" s="24">
        <f>IF(H67&lt;=0,0,MIN(H67+I67,MIN(Schulden!G9,H67+I67)+MIN(MAX(0,Strategie!$C$9+SUMIFS(Sonderzahlungen!$D$8:$D$67,Sonderzahlungen!$G$8:$G$67,$B67,Sonderzahlungen!$E$8:$E$67,"Nach Strategie")-(IF(AND(Schulden!J8&lt;Schulden!J9,D67&gt;0),MAX(0,D67+E67-MIN(Schulden!G8,D67+E67)),0)+IF(AND(Schulden!J9&lt;Schulden!J9,H67&gt;0),MAX(0,H67+I67-MIN(Schulden!G9,H67+I67)),0)+IF(AND(Schulden!J10&lt;Schulden!J9,L67&gt;0),MAX(0,L67+M67-MIN(Schulden!G10,L67+M67)),0)+IF(AND(Schulden!J11&lt;Schulden!J9,P67&gt;0),MAX(0,P67+Q67-MIN(Schulden!G11,P67+Q67)),0)+IF(AND(Schulden!J12&lt;Schulden!J9,T67&gt;0),MAX(0,T67+U67-MIN(Schulden!G12,T67+U67)),0)+IF(AND(Schulden!J13&lt;Schulden!J9,X67&gt;0),MAX(0,X67+Y67-MIN(Schulden!G13,X67+Y67)),0)+IF(AND(Schulden!J14&lt;Schulden!J9,AB67&gt;0),MAX(0,AB67+AC67-MIN(Schulden!G14,AB67+AC67)),0)+IF(AND(Schulden!J15&lt;Schulden!J9,AF67&gt;0),MAX(0,AF67+AG67-MIN(Schulden!G15,AF67+AG67)),0)+IF(AND(Schulden!J16&lt;Schulden!J9,AJ67&gt;0),MAX(0,AJ67+AK67-MIN(Schulden!G16,AJ67+AK67)),0)+IF(AND(Schulden!J17&lt;Schulden!J9,AN67&gt;0),MAX(0,AN67+AO67-MIN(Schulden!G17,AN67+AO67)),0)+IF(AND(Schulden!J18&lt;Schulden!J9,AR67&gt;0),MAX(0,AR67+AS67-MIN(Schulden!G18,AR67+AS67)),0)+IF(AND(Schulden!J19&lt;Schulden!J9,AV67&gt;0),MAX(0,AV67+AW67-MIN(Schulden!G19,AV67+AW67)),0)+IF(AND(Schulden!J20&lt;Schulden!J9,AZ67&gt;0),MAX(0,AZ67+BA67-MIN(Schulden!G20,AZ67+BA67)),0)+IF(AND(Schulden!J21&lt;Schulden!J9,BD67&gt;0),MAX(0,BD67+BE67-MIN(Schulden!G21,BD67+BE67)),0)+IF(AND(Schulden!J22&lt;Schulden!J9,BH67&gt;0),MAX(0,BH67+BI67-MIN(Schulden!G22,BH67+BI67)),0))),MAX(0,H67+I67-MIN(Schulden!G9,H67+I67)))+SUMIFS(Sonderzahlungen!$D$8:$D$67,Sonderzahlungen!$G$8:$G$67,$B67,Sonderzahlungen!$E$8:$E$67,"Gezielte Schuld",Sonderzahlungen!$F$8:$F$67,Schulden!B9)))</f>
        <v/>
      </c>
      <c r="K67" s="24">
        <f>MAX(0,H67+I67-J67)</f>
        <v/>
      </c>
      <c r="L67" s="24">
        <f>O66</f>
        <v/>
      </c>
      <c r="M67" s="24">
        <f>IF(L67&lt;=0,0,L67*Schulden!F10/12)</f>
        <v/>
      </c>
      <c r="N67" s="24">
        <f>IF(L67&lt;=0,0,MIN(L67+M67,MIN(Schulden!G10,L67+M67)+MIN(MAX(0,Strategie!$C$9+SUMIFS(Sonderzahlungen!$D$8:$D$67,Sonderzahlungen!$G$8:$G$67,$B67,Sonderzahlungen!$E$8:$E$67,"Nach Strategie")-(IF(AND(Schulden!J8&lt;Schulden!J10,D67&gt;0),MAX(0,D67+E67-MIN(Schulden!G8,D67+E67)),0)+IF(AND(Schulden!J9&lt;Schulden!J10,H67&gt;0),MAX(0,H67+I67-MIN(Schulden!G9,H67+I67)),0)+IF(AND(Schulden!J10&lt;Schulden!J10,L67&gt;0),MAX(0,L67+M67-MIN(Schulden!G10,L67+M67)),0)+IF(AND(Schulden!J11&lt;Schulden!J10,P67&gt;0),MAX(0,P67+Q67-MIN(Schulden!G11,P67+Q67)),0)+IF(AND(Schulden!J12&lt;Schulden!J10,T67&gt;0),MAX(0,T67+U67-MIN(Schulden!G12,T67+U67)),0)+IF(AND(Schulden!J13&lt;Schulden!J10,X67&gt;0),MAX(0,X67+Y67-MIN(Schulden!G13,X67+Y67)),0)+IF(AND(Schulden!J14&lt;Schulden!J10,AB67&gt;0),MAX(0,AB67+AC67-MIN(Schulden!G14,AB67+AC67)),0)+IF(AND(Schulden!J15&lt;Schulden!J10,AF67&gt;0),MAX(0,AF67+AG67-MIN(Schulden!G15,AF67+AG67)),0)+IF(AND(Schulden!J16&lt;Schulden!J10,AJ67&gt;0),MAX(0,AJ67+AK67-MIN(Schulden!G16,AJ67+AK67)),0)+IF(AND(Schulden!J17&lt;Schulden!J10,AN67&gt;0),MAX(0,AN67+AO67-MIN(Schulden!G17,AN67+AO67)),0)+IF(AND(Schulden!J18&lt;Schulden!J10,AR67&gt;0),MAX(0,AR67+AS67-MIN(Schulden!G18,AR67+AS67)),0)+IF(AND(Schulden!J19&lt;Schulden!J10,AV67&gt;0),MAX(0,AV67+AW67-MIN(Schulden!G19,AV67+AW67)),0)+IF(AND(Schulden!J20&lt;Schulden!J10,AZ67&gt;0),MAX(0,AZ67+BA67-MIN(Schulden!G20,AZ67+BA67)),0)+IF(AND(Schulden!J21&lt;Schulden!J10,BD67&gt;0),MAX(0,BD67+BE67-MIN(Schulden!G21,BD67+BE67)),0)+IF(AND(Schulden!J22&lt;Schulden!J10,BH67&gt;0),MAX(0,BH67+BI67-MIN(Schulden!G22,BH67+BI67)),0))),MAX(0,L67+M67-MIN(Schulden!G10,L67+M67)))+SUMIFS(Sonderzahlungen!$D$8:$D$67,Sonderzahlungen!$G$8:$G$67,$B67,Sonderzahlungen!$E$8:$E$67,"Gezielte Schuld",Sonderzahlungen!$F$8:$F$67,Schulden!B10)))</f>
        <v/>
      </c>
      <c r="O67" s="24">
        <f>MAX(0,L67+M67-N67)</f>
        <v/>
      </c>
      <c r="P67" s="24">
        <f>S66</f>
        <v/>
      </c>
      <c r="Q67" s="24">
        <f>IF(P67&lt;=0,0,P67*Schulden!F11/12)</f>
        <v/>
      </c>
      <c r="R67" s="24">
        <f>IF(P67&lt;=0,0,MIN(P67+Q67,MIN(Schulden!G11,P67+Q67)+MIN(MAX(0,Strategie!$C$9+SUMIFS(Sonderzahlungen!$D$8:$D$67,Sonderzahlungen!$G$8:$G$67,$B67,Sonderzahlungen!$E$8:$E$67,"Nach Strategie")-(IF(AND(Schulden!J8&lt;Schulden!J11,D67&gt;0),MAX(0,D67+E67-MIN(Schulden!G8,D67+E67)),0)+IF(AND(Schulden!J9&lt;Schulden!J11,H67&gt;0),MAX(0,H67+I67-MIN(Schulden!G9,H67+I67)),0)+IF(AND(Schulden!J10&lt;Schulden!J11,L67&gt;0),MAX(0,L67+M67-MIN(Schulden!G10,L67+M67)),0)+IF(AND(Schulden!J11&lt;Schulden!J11,P67&gt;0),MAX(0,P67+Q67-MIN(Schulden!G11,P67+Q67)),0)+IF(AND(Schulden!J12&lt;Schulden!J11,T67&gt;0),MAX(0,T67+U67-MIN(Schulden!G12,T67+U67)),0)+IF(AND(Schulden!J13&lt;Schulden!J11,X67&gt;0),MAX(0,X67+Y67-MIN(Schulden!G13,X67+Y67)),0)+IF(AND(Schulden!J14&lt;Schulden!J11,AB67&gt;0),MAX(0,AB67+AC67-MIN(Schulden!G14,AB67+AC67)),0)+IF(AND(Schulden!J15&lt;Schulden!J11,AF67&gt;0),MAX(0,AF67+AG67-MIN(Schulden!G15,AF67+AG67)),0)+IF(AND(Schulden!J16&lt;Schulden!J11,AJ67&gt;0),MAX(0,AJ67+AK67-MIN(Schulden!G16,AJ67+AK67)),0)+IF(AND(Schulden!J17&lt;Schulden!J11,AN67&gt;0),MAX(0,AN67+AO67-MIN(Schulden!G17,AN67+AO67)),0)+IF(AND(Schulden!J18&lt;Schulden!J11,AR67&gt;0),MAX(0,AR67+AS67-MIN(Schulden!G18,AR67+AS67)),0)+IF(AND(Schulden!J19&lt;Schulden!J11,AV67&gt;0),MAX(0,AV67+AW67-MIN(Schulden!G19,AV67+AW67)),0)+IF(AND(Schulden!J20&lt;Schulden!J11,AZ67&gt;0),MAX(0,AZ67+BA67-MIN(Schulden!G20,AZ67+BA67)),0)+IF(AND(Schulden!J21&lt;Schulden!J11,BD67&gt;0),MAX(0,BD67+BE67-MIN(Schulden!G21,BD67+BE67)),0)+IF(AND(Schulden!J22&lt;Schulden!J11,BH67&gt;0),MAX(0,BH67+BI67-MIN(Schulden!G22,BH67+BI67)),0))),MAX(0,P67+Q67-MIN(Schulden!G11,P67+Q67)))+SUMIFS(Sonderzahlungen!$D$8:$D$67,Sonderzahlungen!$G$8:$G$67,$B67,Sonderzahlungen!$E$8:$E$67,"Gezielte Schuld",Sonderzahlungen!$F$8:$F$67,Schulden!B11)))</f>
        <v/>
      </c>
      <c r="S67" s="24">
        <f>MAX(0,P67+Q67-R67)</f>
        <v/>
      </c>
      <c r="T67" s="24">
        <f>W66</f>
        <v/>
      </c>
      <c r="U67" s="24">
        <f>IF(T67&lt;=0,0,T67*Schulden!F12/12)</f>
        <v/>
      </c>
      <c r="V67" s="24">
        <f>IF(T67&lt;=0,0,MIN(T67+U67,MIN(Schulden!G12,T67+U67)+MIN(MAX(0,Strategie!$C$9+SUMIFS(Sonderzahlungen!$D$8:$D$67,Sonderzahlungen!$G$8:$G$67,$B67,Sonderzahlungen!$E$8:$E$67,"Nach Strategie")-(IF(AND(Schulden!J8&lt;Schulden!J12,D67&gt;0),MAX(0,D67+E67-MIN(Schulden!G8,D67+E67)),0)+IF(AND(Schulden!J9&lt;Schulden!J12,H67&gt;0),MAX(0,H67+I67-MIN(Schulden!G9,H67+I67)),0)+IF(AND(Schulden!J10&lt;Schulden!J12,L67&gt;0),MAX(0,L67+M67-MIN(Schulden!G10,L67+M67)),0)+IF(AND(Schulden!J11&lt;Schulden!J12,P67&gt;0),MAX(0,P67+Q67-MIN(Schulden!G11,P67+Q67)),0)+IF(AND(Schulden!J12&lt;Schulden!J12,T67&gt;0),MAX(0,T67+U67-MIN(Schulden!G12,T67+U67)),0)+IF(AND(Schulden!J13&lt;Schulden!J12,X67&gt;0),MAX(0,X67+Y67-MIN(Schulden!G13,X67+Y67)),0)+IF(AND(Schulden!J14&lt;Schulden!J12,AB67&gt;0),MAX(0,AB67+AC67-MIN(Schulden!G14,AB67+AC67)),0)+IF(AND(Schulden!J15&lt;Schulden!J12,AF67&gt;0),MAX(0,AF67+AG67-MIN(Schulden!G15,AF67+AG67)),0)+IF(AND(Schulden!J16&lt;Schulden!J12,AJ67&gt;0),MAX(0,AJ67+AK67-MIN(Schulden!G16,AJ67+AK67)),0)+IF(AND(Schulden!J17&lt;Schulden!J12,AN67&gt;0),MAX(0,AN67+AO67-MIN(Schulden!G17,AN67+AO67)),0)+IF(AND(Schulden!J18&lt;Schulden!J12,AR67&gt;0),MAX(0,AR67+AS67-MIN(Schulden!G18,AR67+AS67)),0)+IF(AND(Schulden!J19&lt;Schulden!J12,AV67&gt;0),MAX(0,AV67+AW67-MIN(Schulden!G19,AV67+AW67)),0)+IF(AND(Schulden!J20&lt;Schulden!J12,AZ67&gt;0),MAX(0,AZ67+BA67-MIN(Schulden!G20,AZ67+BA67)),0)+IF(AND(Schulden!J21&lt;Schulden!J12,BD67&gt;0),MAX(0,BD67+BE67-MIN(Schulden!G21,BD67+BE67)),0)+IF(AND(Schulden!J22&lt;Schulden!J12,BH67&gt;0),MAX(0,BH67+BI67-MIN(Schulden!G22,BH67+BI67)),0))),MAX(0,T67+U67-MIN(Schulden!G12,T67+U67)))+SUMIFS(Sonderzahlungen!$D$8:$D$67,Sonderzahlungen!$G$8:$G$67,$B67,Sonderzahlungen!$E$8:$E$67,"Gezielte Schuld",Sonderzahlungen!$F$8:$F$67,Schulden!B12)))</f>
        <v/>
      </c>
      <c r="W67" s="24">
        <f>MAX(0,T67+U67-V67)</f>
        <v/>
      </c>
      <c r="X67" s="24">
        <f>AA66</f>
        <v/>
      </c>
      <c r="Y67" s="24">
        <f>IF(X67&lt;=0,0,X67*Schulden!F13/12)</f>
        <v/>
      </c>
      <c r="Z67" s="24">
        <f>IF(X67&lt;=0,0,MIN(X67+Y67,MIN(Schulden!G13,X67+Y67)+MIN(MAX(0,Strategie!$C$9+SUMIFS(Sonderzahlungen!$D$8:$D$67,Sonderzahlungen!$G$8:$G$67,$B67,Sonderzahlungen!$E$8:$E$67,"Nach Strategie")-(IF(AND(Schulden!J8&lt;Schulden!J13,D67&gt;0),MAX(0,D67+E67-MIN(Schulden!G8,D67+E67)),0)+IF(AND(Schulden!J9&lt;Schulden!J13,H67&gt;0),MAX(0,H67+I67-MIN(Schulden!G9,H67+I67)),0)+IF(AND(Schulden!J10&lt;Schulden!J13,L67&gt;0),MAX(0,L67+M67-MIN(Schulden!G10,L67+M67)),0)+IF(AND(Schulden!J11&lt;Schulden!J13,P67&gt;0),MAX(0,P67+Q67-MIN(Schulden!G11,P67+Q67)),0)+IF(AND(Schulden!J12&lt;Schulden!J13,T67&gt;0),MAX(0,T67+U67-MIN(Schulden!G12,T67+U67)),0)+IF(AND(Schulden!J13&lt;Schulden!J13,X67&gt;0),MAX(0,X67+Y67-MIN(Schulden!G13,X67+Y67)),0)+IF(AND(Schulden!J14&lt;Schulden!J13,AB67&gt;0),MAX(0,AB67+AC67-MIN(Schulden!G14,AB67+AC67)),0)+IF(AND(Schulden!J15&lt;Schulden!J13,AF67&gt;0),MAX(0,AF67+AG67-MIN(Schulden!G15,AF67+AG67)),0)+IF(AND(Schulden!J16&lt;Schulden!J13,AJ67&gt;0),MAX(0,AJ67+AK67-MIN(Schulden!G16,AJ67+AK67)),0)+IF(AND(Schulden!J17&lt;Schulden!J13,AN67&gt;0),MAX(0,AN67+AO67-MIN(Schulden!G17,AN67+AO67)),0)+IF(AND(Schulden!J18&lt;Schulden!J13,AR67&gt;0),MAX(0,AR67+AS67-MIN(Schulden!G18,AR67+AS67)),0)+IF(AND(Schulden!J19&lt;Schulden!J13,AV67&gt;0),MAX(0,AV67+AW67-MIN(Schulden!G19,AV67+AW67)),0)+IF(AND(Schulden!J20&lt;Schulden!J13,AZ67&gt;0),MAX(0,AZ67+BA67-MIN(Schulden!G20,AZ67+BA67)),0)+IF(AND(Schulden!J21&lt;Schulden!J13,BD67&gt;0),MAX(0,BD67+BE67-MIN(Schulden!G21,BD67+BE67)),0)+IF(AND(Schulden!J22&lt;Schulden!J13,BH67&gt;0),MAX(0,BH67+BI67-MIN(Schulden!G22,BH67+BI67)),0))),MAX(0,X67+Y67-MIN(Schulden!G13,X67+Y67)))+SUMIFS(Sonderzahlungen!$D$8:$D$67,Sonderzahlungen!$G$8:$G$67,$B67,Sonderzahlungen!$E$8:$E$67,"Gezielte Schuld",Sonderzahlungen!$F$8:$F$67,Schulden!B13)))</f>
        <v/>
      </c>
      <c r="AA67" s="24">
        <f>MAX(0,X67+Y67-Z67)</f>
        <v/>
      </c>
      <c r="AB67" s="24">
        <f>AE66</f>
        <v/>
      </c>
      <c r="AC67" s="24">
        <f>IF(AB67&lt;=0,0,AB67*Schulden!F14/12)</f>
        <v/>
      </c>
      <c r="AD67" s="24">
        <f>IF(AB67&lt;=0,0,MIN(AB67+AC67,MIN(Schulden!G14,AB67+AC67)+MIN(MAX(0,Strategie!$C$9+SUMIFS(Sonderzahlungen!$D$8:$D$67,Sonderzahlungen!$G$8:$G$67,$B67,Sonderzahlungen!$E$8:$E$67,"Nach Strategie")-(IF(AND(Schulden!J8&lt;Schulden!J14,D67&gt;0),MAX(0,D67+E67-MIN(Schulden!G8,D67+E67)),0)+IF(AND(Schulden!J9&lt;Schulden!J14,H67&gt;0),MAX(0,H67+I67-MIN(Schulden!G9,H67+I67)),0)+IF(AND(Schulden!J10&lt;Schulden!J14,L67&gt;0),MAX(0,L67+M67-MIN(Schulden!G10,L67+M67)),0)+IF(AND(Schulden!J11&lt;Schulden!J14,P67&gt;0),MAX(0,P67+Q67-MIN(Schulden!G11,P67+Q67)),0)+IF(AND(Schulden!J12&lt;Schulden!J14,T67&gt;0),MAX(0,T67+U67-MIN(Schulden!G12,T67+U67)),0)+IF(AND(Schulden!J13&lt;Schulden!J14,X67&gt;0),MAX(0,X67+Y67-MIN(Schulden!G13,X67+Y67)),0)+IF(AND(Schulden!J14&lt;Schulden!J14,AB67&gt;0),MAX(0,AB67+AC67-MIN(Schulden!G14,AB67+AC67)),0)+IF(AND(Schulden!J15&lt;Schulden!J14,AF67&gt;0),MAX(0,AF67+AG67-MIN(Schulden!G15,AF67+AG67)),0)+IF(AND(Schulden!J16&lt;Schulden!J14,AJ67&gt;0),MAX(0,AJ67+AK67-MIN(Schulden!G16,AJ67+AK67)),0)+IF(AND(Schulden!J17&lt;Schulden!J14,AN67&gt;0),MAX(0,AN67+AO67-MIN(Schulden!G17,AN67+AO67)),0)+IF(AND(Schulden!J18&lt;Schulden!J14,AR67&gt;0),MAX(0,AR67+AS67-MIN(Schulden!G18,AR67+AS67)),0)+IF(AND(Schulden!J19&lt;Schulden!J14,AV67&gt;0),MAX(0,AV67+AW67-MIN(Schulden!G19,AV67+AW67)),0)+IF(AND(Schulden!J20&lt;Schulden!J14,AZ67&gt;0),MAX(0,AZ67+BA67-MIN(Schulden!G20,AZ67+BA67)),0)+IF(AND(Schulden!J21&lt;Schulden!J14,BD67&gt;0),MAX(0,BD67+BE67-MIN(Schulden!G21,BD67+BE67)),0)+IF(AND(Schulden!J22&lt;Schulden!J14,BH67&gt;0),MAX(0,BH67+BI67-MIN(Schulden!G22,BH67+BI67)),0))),MAX(0,AB67+AC67-MIN(Schulden!G14,AB67+AC67)))+SUMIFS(Sonderzahlungen!$D$8:$D$67,Sonderzahlungen!$G$8:$G$67,$B67,Sonderzahlungen!$E$8:$E$67,"Gezielte Schuld",Sonderzahlungen!$F$8:$F$67,Schulden!B14)))</f>
        <v/>
      </c>
      <c r="AE67" s="24">
        <f>MAX(0,AB67+AC67-AD67)</f>
        <v/>
      </c>
      <c r="AF67" s="24">
        <f>AI66</f>
        <v/>
      </c>
      <c r="AG67" s="24">
        <f>IF(AF67&lt;=0,0,AF67*Schulden!F15/12)</f>
        <v/>
      </c>
      <c r="AH67" s="24">
        <f>IF(AF67&lt;=0,0,MIN(AF67+AG67,MIN(Schulden!G15,AF67+AG67)+MIN(MAX(0,Strategie!$C$9+SUMIFS(Sonderzahlungen!$D$8:$D$67,Sonderzahlungen!$G$8:$G$67,$B67,Sonderzahlungen!$E$8:$E$67,"Nach Strategie")-(IF(AND(Schulden!J8&lt;Schulden!J15,D67&gt;0),MAX(0,D67+E67-MIN(Schulden!G8,D67+E67)),0)+IF(AND(Schulden!J9&lt;Schulden!J15,H67&gt;0),MAX(0,H67+I67-MIN(Schulden!G9,H67+I67)),0)+IF(AND(Schulden!J10&lt;Schulden!J15,L67&gt;0),MAX(0,L67+M67-MIN(Schulden!G10,L67+M67)),0)+IF(AND(Schulden!J11&lt;Schulden!J15,P67&gt;0),MAX(0,P67+Q67-MIN(Schulden!G11,P67+Q67)),0)+IF(AND(Schulden!J12&lt;Schulden!J15,T67&gt;0),MAX(0,T67+U67-MIN(Schulden!G12,T67+U67)),0)+IF(AND(Schulden!J13&lt;Schulden!J15,X67&gt;0),MAX(0,X67+Y67-MIN(Schulden!G13,X67+Y67)),0)+IF(AND(Schulden!J14&lt;Schulden!J15,AB67&gt;0),MAX(0,AB67+AC67-MIN(Schulden!G14,AB67+AC67)),0)+IF(AND(Schulden!J15&lt;Schulden!J15,AF67&gt;0),MAX(0,AF67+AG67-MIN(Schulden!G15,AF67+AG67)),0)+IF(AND(Schulden!J16&lt;Schulden!J15,AJ67&gt;0),MAX(0,AJ67+AK67-MIN(Schulden!G16,AJ67+AK67)),0)+IF(AND(Schulden!J17&lt;Schulden!J15,AN67&gt;0),MAX(0,AN67+AO67-MIN(Schulden!G17,AN67+AO67)),0)+IF(AND(Schulden!J18&lt;Schulden!J15,AR67&gt;0),MAX(0,AR67+AS67-MIN(Schulden!G18,AR67+AS67)),0)+IF(AND(Schulden!J19&lt;Schulden!J15,AV67&gt;0),MAX(0,AV67+AW67-MIN(Schulden!G19,AV67+AW67)),0)+IF(AND(Schulden!J20&lt;Schulden!J15,AZ67&gt;0),MAX(0,AZ67+BA67-MIN(Schulden!G20,AZ67+BA67)),0)+IF(AND(Schulden!J21&lt;Schulden!J15,BD67&gt;0),MAX(0,BD67+BE67-MIN(Schulden!G21,BD67+BE67)),0)+IF(AND(Schulden!J22&lt;Schulden!J15,BH67&gt;0),MAX(0,BH67+BI67-MIN(Schulden!G22,BH67+BI67)),0))),MAX(0,AF67+AG67-MIN(Schulden!G15,AF67+AG67)))+SUMIFS(Sonderzahlungen!$D$8:$D$67,Sonderzahlungen!$G$8:$G$67,$B67,Sonderzahlungen!$E$8:$E$67,"Gezielte Schuld",Sonderzahlungen!$F$8:$F$67,Schulden!B15)))</f>
        <v/>
      </c>
      <c r="AI67" s="24">
        <f>MAX(0,AF67+AG67-AH67)</f>
        <v/>
      </c>
      <c r="AJ67" s="24">
        <f>AM66</f>
        <v/>
      </c>
      <c r="AK67" s="24">
        <f>IF(AJ67&lt;=0,0,AJ67*Schulden!F16/12)</f>
        <v/>
      </c>
      <c r="AL67" s="24">
        <f>IF(AJ67&lt;=0,0,MIN(AJ67+AK67,MIN(Schulden!G16,AJ67+AK67)+MIN(MAX(0,Strategie!$C$9+SUMIFS(Sonderzahlungen!$D$8:$D$67,Sonderzahlungen!$G$8:$G$67,$B67,Sonderzahlungen!$E$8:$E$67,"Nach Strategie")-(IF(AND(Schulden!J8&lt;Schulden!J16,D67&gt;0),MAX(0,D67+E67-MIN(Schulden!G8,D67+E67)),0)+IF(AND(Schulden!J9&lt;Schulden!J16,H67&gt;0),MAX(0,H67+I67-MIN(Schulden!G9,H67+I67)),0)+IF(AND(Schulden!J10&lt;Schulden!J16,L67&gt;0),MAX(0,L67+M67-MIN(Schulden!G10,L67+M67)),0)+IF(AND(Schulden!J11&lt;Schulden!J16,P67&gt;0),MAX(0,P67+Q67-MIN(Schulden!G11,P67+Q67)),0)+IF(AND(Schulden!J12&lt;Schulden!J16,T67&gt;0),MAX(0,T67+U67-MIN(Schulden!G12,T67+U67)),0)+IF(AND(Schulden!J13&lt;Schulden!J16,X67&gt;0),MAX(0,X67+Y67-MIN(Schulden!G13,X67+Y67)),0)+IF(AND(Schulden!J14&lt;Schulden!J16,AB67&gt;0),MAX(0,AB67+AC67-MIN(Schulden!G14,AB67+AC67)),0)+IF(AND(Schulden!J15&lt;Schulden!J16,AF67&gt;0),MAX(0,AF67+AG67-MIN(Schulden!G15,AF67+AG67)),0)+IF(AND(Schulden!J16&lt;Schulden!J16,AJ67&gt;0),MAX(0,AJ67+AK67-MIN(Schulden!G16,AJ67+AK67)),0)+IF(AND(Schulden!J17&lt;Schulden!J16,AN67&gt;0),MAX(0,AN67+AO67-MIN(Schulden!G17,AN67+AO67)),0)+IF(AND(Schulden!J18&lt;Schulden!J16,AR67&gt;0),MAX(0,AR67+AS67-MIN(Schulden!G18,AR67+AS67)),0)+IF(AND(Schulden!J19&lt;Schulden!J16,AV67&gt;0),MAX(0,AV67+AW67-MIN(Schulden!G19,AV67+AW67)),0)+IF(AND(Schulden!J20&lt;Schulden!J16,AZ67&gt;0),MAX(0,AZ67+BA67-MIN(Schulden!G20,AZ67+BA67)),0)+IF(AND(Schulden!J21&lt;Schulden!J16,BD67&gt;0),MAX(0,BD67+BE67-MIN(Schulden!G21,BD67+BE67)),0)+IF(AND(Schulden!J22&lt;Schulden!J16,BH67&gt;0),MAX(0,BH67+BI67-MIN(Schulden!G22,BH67+BI67)),0))),MAX(0,AJ67+AK67-MIN(Schulden!G16,AJ67+AK67)))+SUMIFS(Sonderzahlungen!$D$8:$D$67,Sonderzahlungen!$G$8:$G$67,$B67,Sonderzahlungen!$E$8:$E$67,"Gezielte Schuld",Sonderzahlungen!$F$8:$F$67,Schulden!B16)))</f>
        <v/>
      </c>
      <c r="AM67" s="24">
        <f>MAX(0,AJ67+AK67-AL67)</f>
        <v/>
      </c>
      <c r="AN67" s="24">
        <f>AQ66</f>
        <v/>
      </c>
      <c r="AO67" s="24">
        <f>IF(AN67&lt;=0,0,AN67*Schulden!F17/12)</f>
        <v/>
      </c>
      <c r="AP67" s="24">
        <f>IF(AN67&lt;=0,0,MIN(AN67+AO67,MIN(Schulden!G17,AN67+AO67)+MIN(MAX(0,Strategie!$C$9+SUMIFS(Sonderzahlungen!$D$8:$D$67,Sonderzahlungen!$G$8:$G$67,$B67,Sonderzahlungen!$E$8:$E$67,"Nach Strategie")-(IF(AND(Schulden!J8&lt;Schulden!J17,D67&gt;0),MAX(0,D67+E67-MIN(Schulden!G8,D67+E67)),0)+IF(AND(Schulden!J9&lt;Schulden!J17,H67&gt;0),MAX(0,H67+I67-MIN(Schulden!G9,H67+I67)),0)+IF(AND(Schulden!J10&lt;Schulden!J17,L67&gt;0),MAX(0,L67+M67-MIN(Schulden!G10,L67+M67)),0)+IF(AND(Schulden!J11&lt;Schulden!J17,P67&gt;0),MAX(0,P67+Q67-MIN(Schulden!G11,P67+Q67)),0)+IF(AND(Schulden!J12&lt;Schulden!J17,T67&gt;0),MAX(0,T67+U67-MIN(Schulden!G12,T67+U67)),0)+IF(AND(Schulden!J13&lt;Schulden!J17,X67&gt;0),MAX(0,X67+Y67-MIN(Schulden!G13,X67+Y67)),0)+IF(AND(Schulden!J14&lt;Schulden!J17,AB67&gt;0),MAX(0,AB67+AC67-MIN(Schulden!G14,AB67+AC67)),0)+IF(AND(Schulden!J15&lt;Schulden!J17,AF67&gt;0),MAX(0,AF67+AG67-MIN(Schulden!G15,AF67+AG67)),0)+IF(AND(Schulden!J16&lt;Schulden!J17,AJ67&gt;0),MAX(0,AJ67+AK67-MIN(Schulden!G16,AJ67+AK67)),0)+IF(AND(Schulden!J17&lt;Schulden!J17,AN67&gt;0),MAX(0,AN67+AO67-MIN(Schulden!G17,AN67+AO67)),0)+IF(AND(Schulden!J18&lt;Schulden!J17,AR67&gt;0),MAX(0,AR67+AS67-MIN(Schulden!G18,AR67+AS67)),0)+IF(AND(Schulden!J19&lt;Schulden!J17,AV67&gt;0),MAX(0,AV67+AW67-MIN(Schulden!G19,AV67+AW67)),0)+IF(AND(Schulden!J20&lt;Schulden!J17,AZ67&gt;0),MAX(0,AZ67+BA67-MIN(Schulden!G20,AZ67+BA67)),0)+IF(AND(Schulden!J21&lt;Schulden!J17,BD67&gt;0),MAX(0,BD67+BE67-MIN(Schulden!G21,BD67+BE67)),0)+IF(AND(Schulden!J22&lt;Schulden!J17,BH67&gt;0),MAX(0,BH67+BI67-MIN(Schulden!G22,BH67+BI67)),0))),MAX(0,AN67+AO67-MIN(Schulden!G17,AN67+AO67)))+SUMIFS(Sonderzahlungen!$D$8:$D$67,Sonderzahlungen!$G$8:$G$67,$B67,Sonderzahlungen!$E$8:$E$67,"Gezielte Schuld",Sonderzahlungen!$F$8:$F$67,Schulden!B17)))</f>
        <v/>
      </c>
      <c r="AQ67" s="24">
        <f>MAX(0,AN67+AO67-AP67)</f>
        <v/>
      </c>
      <c r="AR67" s="24">
        <f>AU66</f>
        <v/>
      </c>
      <c r="AS67" s="24">
        <f>IF(AR67&lt;=0,0,AR67*Schulden!F18/12)</f>
        <v/>
      </c>
      <c r="AT67" s="24">
        <f>IF(AR67&lt;=0,0,MIN(AR67+AS67,MIN(Schulden!G18,AR67+AS67)+MIN(MAX(0,Strategie!$C$9+SUMIFS(Sonderzahlungen!$D$8:$D$67,Sonderzahlungen!$G$8:$G$67,$B67,Sonderzahlungen!$E$8:$E$67,"Nach Strategie")-(IF(AND(Schulden!J8&lt;Schulden!J18,D67&gt;0),MAX(0,D67+E67-MIN(Schulden!G8,D67+E67)),0)+IF(AND(Schulden!J9&lt;Schulden!J18,H67&gt;0),MAX(0,H67+I67-MIN(Schulden!G9,H67+I67)),0)+IF(AND(Schulden!J10&lt;Schulden!J18,L67&gt;0),MAX(0,L67+M67-MIN(Schulden!G10,L67+M67)),0)+IF(AND(Schulden!J11&lt;Schulden!J18,P67&gt;0),MAX(0,P67+Q67-MIN(Schulden!G11,P67+Q67)),0)+IF(AND(Schulden!J12&lt;Schulden!J18,T67&gt;0),MAX(0,T67+U67-MIN(Schulden!G12,T67+U67)),0)+IF(AND(Schulden!J13&lt;Schulden!J18,X67&gt;0),MAX(0,X67+Y67-MIN(Schulden!G13,X67+Y67)),0)+IF(AND(Schulden!J14&lt;Schulden!J18,AB67&gt;0),MAX(0,AB67+AC67-MIN(Schulden!G14,AB67+AC67)),0)+IF(AND(Schulden!J15&lt;Schulden!J18,AF67&gt;0),MAX(0,AF67+AG67-MIN(Schulden!G15,AF67+AG67)),0)+IF(AND(Schulden!J16&lt;Schulden!J18,AJ67&gt;0),MAX(0,AJ67+AK67-MIN(Schulden!G16,AJ67+AK67)),0)+IF(AND(Schulden!J17&lt;Schulden!J18,AN67&gt;0),MAX(0,AN67+AO67-MIN(Schulden!G17,AN67+AO67)),0)+IF(AND(Schulden!J18&lt;Schulden!J18,AR67&gt;0),MAX(0,AR67+AS67-MIN(Schulden!G18,AR67+AS67)),0)+IF(AND(Schulden!J19&lt;Schulden!J18,AV67&gt;0),MAX(0,AV67+AW67-MIN(Schulden!G19,AV67+AW67)),0)+IF(AND(Schulden!J20&lt;Schulden!J18,AZ67&gt;0),MAX(0,AZ67+BA67-MIN(Schulden!G20,AZ67+BA67)),0)+IF(AND(Schulden!J21&lt;Schulden!J18,BD67&gt;0),MAX(0,BD67+BE67-MIN(Schulden!G21,BD67+BE67)),0)+IF(AND(Schulden!J22&lt;Schulden!J18,BH67&gt;0),MAX(0,BH67+BI67-MIN(Schulden!G22,BH67+BI67)),0))),MAX(0,AR67+AS67-MIN(Schulden!G18,AR67+AS67)))+SUMIFS(Sonderzahlungen!$D$8:$D$67,Sonderzahlungen!$G$8:$G$67,$B67,Sonderzahlungen!$E$8:$E$67,"Gezielte Schuld",Sonderzahlungen!$F$8:$F$67,Schulden!B18)))</f>
        <v/>
      </c>
      <c r="AU67" s="24">
        <f>MAX(0,AR67+AS67-AT67)</f>
        <v/>
      </c>
      <c r="AV67" s="24">
        <f>AY66</f>
        <v/>
      </c>
      <c r="AW67" s="24">
        <f>IF(AV67&lt;=0,0,AV67*Schulden!F19/12)</f>
        <v/>
      </c>
      <c r="AX67" s="24">
        <f>IF(AV67&lt;=0,0,MIN(AV67+AW67,MIN(Schulden!G19,AV67+AW67)+MIN(MAX(0,Strategie!$C$9+SUMIFS(Sonderzahlungen!$D$8:$D$67,Sonderzahlungen!$G$8:$G$67,$B67,Sonderzahlungen!$E$8:$E$67,"Nach Strategie")-(IF(AND(Schulden!J8&lt;Schulden!J19,D67&gt;0),MAX(0,D67+E67-MIN(Schulden!G8,D67+E67)),0)+IF(AND(Schulden!J9&lt;Schulden!J19,H67&gt;0),MAX(0,H67+I67-MIN(Schulden!G9,H67+I67)),0)+IF(AND(Schulden!J10&lt;Schulden!J19,L67&gt;0),MAX(0,L67+M67-MIN(Schulden!G10,L67+M67)),0)+IF(AND(Schulden!J11&lt;Schulden!J19,P67&gt;0),MAX(0,P67+Q67-MIN(Schulden!G11,P67+Q67)),0)+IF(AND(Schulden!J12&lt;Schulden!J19,T67&gt;0),MAX(0,T67+U67-MIN(Schulden!G12,T67+U67)),0)+IF(AND(Schulden!J13&lt;Schulden!J19,X67&gt;0),MAX(0,X67+Y67-MIN(Schulden!G13,X67+Y67)),0)+IF(AND(Schulden!J14&lt;Schulden!J19,AB67&gt;0),MAX(0,AB67+AC67-MIN(Schulden!G14,AB67+AC67)),0)+IF(AND(Schulden!J15&lt;Schulden!J19,AF67&gt;0),MAX(0,AF67+AG67-MIN(Schulden!G15,AF67+AG67)),0)+IF(AND(Schulden!J16&lt;Schulden!J19,AJ67&gt;0),MAX(0,AJ67+AK67-MIN(Schulden!G16,AJ67+AK67)),0)+IF(AND(Schulden!J17&lt;Schulden!J19,AN67&gt;0),MAX(0,AN67+AO67-MIN(Schulden!G17,AN67+AO67)),0)+IF(AND(Schulden!J18&lt;Schulden!J19,AR67&gt;0),MAX(0,AR67+AS67-MIN(Schulden!G18,AR67+AS67)),0)+IF(AND(Schulden!J19&lt;Schulden!J19,AV67&gt;0),MAX(0,AV67+AW67-MIN(Schulden!G19,AV67+AW67)),0)+IF(AND(Schulden!J20&lt;Schulden!J19,AZ67&gt;0),MAX(0,AZ67+BA67-MIN(Schulden!G20,AZ67+BA67)),0)+IF(AND(Schulden!J21&lt;Schulden!J19,BD67&gt;0),MAX(0,BD67+BE67-MIN(Schulden!G21,BD67+BE67)),0)+IF(AND(Schulden!J22&lt;Schulden!J19,BH67&gt;0),MAX(0,BH67+BI67-MIN(Schulden!G22,BH67+BI67)),0))),MAX(0,AV67+AW67-MIN(Schulden!G19,AV67+AW67)))+SUMIFS(Sonderzahlungen!$D$8:$D$67,Sonderzahlungen!$G$8:$G$67,$B67,Sonderzahlungen!$E$8:$E$67,"Gezielte Schuld",Sonderzahlungen!$F$8:$F$67,Schulden!B19)))</f>
        <v/>
      </c>
      <c r="AY67" s="24">
        <f>MAX(0,AV67+AW67-AX67)</f>
        <v/>
      </c>
      <c r="AZ67" s="24">
        <f>BC66</f>
        <v/>
      </c>
      <c r="BA67" s="24">
        <f>IF(AZ67&lt;=0,0,AZ67*Schulden!F20/12)</f>
        <v/>
      </c>
      <c r="BB67" s="24">
        <f>IF(AZ67&lt;=0,0,MIN(AZ67+BA67,MIN(Schulden!G20,AZ67+BA67)+MIN(MAX(0,Strategie!$C$9+SUMIFS(Sonderzahlungen!$D$8:$D$67,Sonderzahlungen!$G$8:$G$67,$B67,Sonderzahlungen!$E$8:$E$67,"Nach Strategie")-(IF(AND(Schulden!J8&lt;Schulden!J20,D67&gt;0),MAX(0,D67+E67-MIN(Schulden!G8,D67+E67)),0)+IF(AND(Schulden!J9&lt;Schulden!J20,H67&gt;0),MAX(0,H67+I67-MIN(Schulden!G9,H67+I67)),0)+IF(AND(Schulden!J10&lt;Schulden!J20,L67&gt;0),MAX(0,L67+M67-MIN(Schulden!G10,L67+M67)),0)+IF(AND(Schulden!J11&lt;Schulden!J20,P67&gt;0),MAX(0,P67+Q67-MIN(Schulden!G11,P67+Q67)),0)+IF(AND(Schulden!J12&lt;Schulden!J20,T67&gt;0),MAX(0,T67+U67-MIN(Schulden!G12,T67+U67)),0)+IF(AND(Schulden!J13&lt;Schulden!J20,X67&gt;0),MAX(0,X67+Y67-MIN(Schulden!G13,X67+Y67)),0)+IF(AND(Schulden!J14&lt;Schulden!J20,AB67&gt;0),MAX(0,AB67+AC67-MIN(Schulden!G14,AB67+AC67)),0)+IF(AND(Schulden!J15&lt;Schulden!J20,AF67&gt;0),MAX(0,AF67+AG67-MIN(Schulden!G15,AF67+AG67)),0)+IF(AND(Schulden!J16&lt;Schulden!J20,AJ67&gt;0),MAX(0,AJ67+AK67-MIN(Schulden!G16,AJ67+AK67)),0)+IF(AND(Schulden!J17&lt;Schulden!J20,AN67&gt;0),MAX(0,AN67+AO67-MIN(Schulden!G17,AN67+AO67)),0)+IF(AND(Schulden!J18&lt;Schulden!J20,AR67&gt;0),MAX(0,AR67+AS67-MIN(Schulden!G18,AR67+AS67)),0)+IF(AND(Schulden!J19&lt;Schulden!J20,AV67&gt;0),MAX(0,AV67+AW67-MIN(Schulden!G19,AV67+AW67)),0)+IF(AND(Schulden!J20&lt;Schulden!J20,AZ67&gt;0),MAX(0,AZ67+BA67-MIN(Schulden!G20,AZ67+BA67)),0)+IF(AND(Schulden!J21&lt;Schulden!J20,BD67&gt;0),MAX(0,BD67+BE67-MIN(Schulden!G21,BD67+BE67)),0)+IF(AND(Schulden!J22&lt;Schulden!J20,BH67&gt;0),MAX(0,BH67+BI67-MIN(Schulden!G22,BH67+BI67)),0))),MAX(0,AZ67+BA67-MIN(Schulden!G20,AZ67+BA67)))+SUMIFS(Sonderzahlungen!$D$8:$D$67,Sonderzahlungen!$G$8:$G$67,$B67,Sonderzahlungen!$E$8:$E$67,"Gezielte Schuld",Sonderzahlungen!$F$8:$F$67,Schulden!B20)))</f>
        <v/>
      </c>
      <c r="BC67" s="24">
        <f>MAX(0,AZ67+BA67-BB67)</f>
        <v/>
      </c>
      <c r="BD67" s="24">
        <f>BG66</f>
        <v/>
      </c>
      <c r="BE67" s="24">
        <f>IF(BD67&lt;=0,0,BD67*Schulden!F21/12)</f>
        <v/>
      </c>
      <c r="BF67" s="24">
        <f>IF(BD67&lt;=0,0,MIN(BD67+BE67,MIN(Schulden!G21,BD67+BE67)+MIN(MAX(0,Strategie!$C$9+SUMIFS(Sonderzahlungen!$D$8:$D$67,Sonderzahlungen!$G$8:$G$67,$B67,Sonderzahlungen!$E$8:$E$67,"Nach Strategie")-(IF(AND(Schulden!J8&lt;Schulden!J21,D67&gt;0),MAX(0,D67+E67-MIN(Schulden!G8,D67+E67)),0)+IF(AND(Schulden!J9&lt;Schulden!J21,H67&gt;0),MAX(0,H67+I67-MIN(Schulden!G9,H67+I67)),0)+IF(AND(Schulden!J10&lt;Schulden!J21,L67&gt;0),MAX(0,L67+M67-MIN(Schulden!G10,L67+M67)),0)+IF(AND(Schulden!J11&lt;Schulden!J21,P67&gt;0),MAX(0,P67+Q67-MIN(Schulden!G11,P67+Q67)),0)+IF(AND(Schulden!J12&lt;Schulden!J21,T67&gt;0),MAX(0,T67+U67-MIN(Schulden!G12,T67+U67)),0)+IF(AND(Schulden!J13&lt;Schulden!J21,X67&gt;0),MAX(0,X67+Y67-MIN(Schulden!G13,X67+Y67)),0)+IF(AND(Schulden!J14&lt;Schulden!J21,AB67&gt;0),MAX(0,AB67+AC67-MIN(Schulden!G14,AB67+AC67)),0)+IF(AND(Schulden!J15&lt;Schulden!J21,AF67&gt;0),MAX(0,AF67+AG67-MIN(Schulden!G15,AF67+AG67)),0)+IF(AND(Schulden!J16&lt;Schulden!J21,AJ67&gt;0),MAX(0,AJ67+AK67-MIN(Schulden!G16,AJ67+AK67)),0)+IF(AND(Schulden!J17&lt;Schulden!J21,AN67&gt;0),MAX(0,AN67+AO67-MIN(Schulden!G17,AN67+AO67)),0)+IF(AND(Schulden!J18&lt;Schulden!J21,AR67&gt;0),MAX(0,AR67+AS67-MIN(Schulden!G18,AR67+AS67)),0)+IF(AND(Schulden!J19&lt;Schulden!J21,AV67&gt;0),MAX(0,AV67+AW67-MIN(Schulden!G19,AV67+AW67)),0)+IF(AND(Schulden!J20&lt;Schulden!J21,AZ67&gt;0),MAX(0,AZ67+BA67-MIN(Schulden!G20,AZ67+BA67)),0)+IF(AND(Schulden!J21&lt;Schulden!J21,BD67&gt;0),MAX(0,BD67+BE67-MIN(Schulden!G21,BD67+BE67)),0)+IF(AND(Schulden!J22&lt;Schulden!J21,BH67&gt;0),MAX(0,BH67+BI67-MIN(Schulden!G22,BH67+BI67)),0))),MAX(0,BD67+BE67-MIN(Schulden!G21,BD67+BE67)))+SUMIFS(Sonderzahlungen!$D$8:$D$67,Sonderzahlungen!$G$8:$G$67,$B67,Sonderzahlungen!$E$8:$E$67,"Gezielte Schuld",Sonderzahlungen!$F$8:$F$67,Schulden!B21)))</f>
        <v/>
      </c>
      <c r="BG67" s="24">
        <f>MAX(0,BD67+BE67-BF67)</f>
        <v/>
      </c>
      <c r="BH67" s="24">
        <f>BK66</f>
        <v/>
      </c>
      <c r="BI67" s="24">
        <f>IF(BH67&lt;=0,0,BH67*Schulden!F22/12)</f>
        <v/>
      </c>
      <c r="BJ67" s="24">
        <f>IF(BH67&lt;=0,0,MIN(BH67+BI67,MIN(Schulden!G22,BH67+BI67)+MIN(MAX(0,Strategie!$C$9+SUMIFS(Sonderzahlungen!$D$8:$D$67,Sonderzahlungen!$G$8:$G$67,$B67,Sonderzahlungen!$E$8:$E$67,"Nach Strategie")-(IF(AND(Schulden!J8&lt;Schulden!J22,D67&gt;0),MAX(0,D67+E67-MIN(Schulden!G8,D67+E67)),0)+IF(AND(Schulden!J9&lt;Schulden!J22,H67&gt;0),MAX(0,H67+I67-MIN(Schulden!G9,H67+I67)),0)+IF(AND(Schulden!J10&lt;Schulden!J22,L67&gt;0),MAX(0,L67+M67-MIN(Schulden!G10,L67+M67)),0)+IF(AND(Schulden!J11&lt;Schulden!J22,P67&gt;0),MAX(0,P67+Q67-MIN(Schulden!G11,P67+Q67)),0)+IF(AND(Schulden!J12&lt;Schulden!J22,T67&gt;0),MAX(0,T67+U67-MIN(Schulden!G12,T67+U67)),0)+IF(AND(Schulden!J13&lt;Schulden!J22,X67&gt;0),MAX(0,X67+Y67-MIN(Schulden!G13,X67+Y67)),0)+IF(AND(Schulden!J14&lt;Schulden!J22,AB67&gt;0),MAX(0,AB67+AC67-MIN(Schulden!G14,AB67+AC67)),0)+IF(AND(Schulden!J15&lt;Schulden!J22,AF67&gt;0),MAX(0,AF67+AG67-MIN(Schulden!G15,AF67+AG67)),0)+IF(AND(Schulden!J16&lt;Schulden!J22,AJ67&gt;0),MAX(0,AJ67+AK67-MIN(Schulden!G16,AJ67+AK67)),0)+IF(AND(Schulden!J17&lt;Schulden!J22,AN67&gt;0),MAX(0,AN67+AO67-MIN(Schulden!G17,AN67+AO67)),0)+IF(AND(Schulden!J18&lt;Schulden!J22,AR67&gt;0),MAX(0,AR67+AS67-MIN(Schulden!G18,AR67+AS67)),0)+IF(AND(Schulden!J19&lt;Schulden!J22,AV67&gt;0),MAX(0,AV67+AW67-MIN(Schulden!G19,AV67+AW67)),0)+IF(AND(Schulden!J20&lt;Schulden!J22,AZ67&gt;0),MAX(0,AZ67+BA67-MIN(Schulden!G20,AZ67+BA67)),0)+IF(AND(Schulden!J21&lt;Schulden!J22,BD67&gt;0),MAX(0,BD67+BE67-MIN(Schulden!G21,BD67+BE67)),0)+IF(AND(Schulden!J22&lt;Schulden!J22,BH67&gt;0),MAX(0,BH67+BI67-MIN(Schulden!G22,BH67+BI67)),0))),MAX(0,BH67+BI67-MIN(Schulden!G22,BH67+BI67)))+SUMIFS(Sonderzahlungen!$D$8:$D$67,Sonderzahlungen!$G$8:$G$67,$B67,Sonderzahlungen!$E$8:$E$67,"Gezielte Schuld",Sonderzahlungen!$F$8:$F$67,Schulden!B22)))</f>
        <v/>
      </c>
      <c r="BK67" s="24">
        <f>MAX(0,BH67+BI67-BJ67)</f>
        <v/>
      </c>
    </row>
    <row r="68">
      <c r="B68" s="23">
        <f>EDATE(B67,1)</f>
        <v/>
      </c>
      <c r="C68" s="24">
        <f>SUMIFS(Sonderzahlungen!$D$8:$D$67,Sonderzahlungen!$G$8:$G$67,B68)</f>
        <v/>
      </c>
      <c r="D68" s="24">
        <f>G67</f>
        <v/>
      </c>
      <c r="E68" s="24">
        <f>IF(D68&lt;=0,0,D68*Schulden!F8/12)</f>
        <v/>
      </c>
      <c r="F68" s="24">
        <f>IF(D68&lt;=0,0,MIN(D68+E68,MIN(Schulden!G8,D68+E68)+MIN(MAX(0,Strategie!$C$9+SUMIFS(Sonderzahlungen!$D$8:$D$67,Sonderzahlungen!$G$8:$G$67,$B68,Sonderzahlungen!$E$8:$E$67,"Nach Strategie")-(IF(AND(Schulden!J8&lt;Schulden!J8,D68&gt;0),MAX(0,D68+E68-MIN(Schulden!G8,D68+E68)),0)+IF(AND(Schulden!J9&lt;Schulden!J8,H68&gt;0),MAX(0,H68+I68-MIN(Schulden!G9,H68+I68)),0)+IF(AND(Schulden!J10&lt;Schulden!J8,L68&gt;0),MAX(0,L68+M68-MIN(Schulden!G10,L68+M68)),0)+IF(AND(Schulden!J11&lt;Schulden!J8,P68&gt;0),MAX(0,P68+Q68-MIN(Schulden!G11,P68+Q68)),0)+IF(AND(Schulden!J12&lt;Schulden!J8,T68&gt;0),MAX(0,T68+U68-MIN(Schulden!G12,T68+U68)),0)+IF(AND(Schulden!J13&lt;Schulden!J8,X68&gt;0),MAX(0,X68+Y68-MIN(Schulden!G13,X68+Y68)),0)+IF(AND(Schulden!J14&lt;Schulden!J8,AB68&gt;0),MAX(0,AB68+AC68-MIN(Schulden!G14,AB68+AC68)),0)+IF(AND(Schulden!J15&lt;Schulden!J8,AF68&gt;0),MAX(0,AF68+AG68-MIN(Schulden!G15,AF68+AG68)),0)+IF(AND(Schulden!J16&lt;Schulden!J8,AJ68&gt;0),MAX(0,AJ68+AK68-MIN(Schulden!G16,AJ68+AK68)),0)+IF(AND(Schulden!J17&lt;Schulden!J8,AN68&gt;0),MAX(0,AN68+AO68-MIN(Schulden!G17,AN68+AO68)),0)+IF(AND(Schulden!J18&lt;Schulden!J8,AR68&gt;0),MAX(0,AR68+AS68-MIN(Schulden!G18,AR68+AS68)),0)+IF(AND(Schulden!J19&lt;Schulden!J8,AV68&gt;0),MAX(0,AV68+AW68-MIN(Schulden!G19,AV68+AW68)),0)+IF(AND(Schulden!J20&lt;Schulden!J8,AZ68&gt;0),MAX(0,AZ68+BA68-MIN(Schulden!G20,AZ68+BA68)),0)+IF(AND(Schulden!J21&lt;Schulden!J8,BD68&gt;0),MAX(0,BD68+BE68-MIN(Schulden!G21,BD68+BE68)),0)+IF(AND(Schulden!J22&lt;Schulden!J8,BH68&gt;0),MAX(0,BH68+BI68-MIN(Schulden!G22,BH68+BI68)),0))),MAX(0,D68+E68-MIN(Schulden!G8,D68+E68)))+SUMIFS(Sonderzahlungen!$D$8:$D$67,Sonderzahlungen!$G$8:$G$67,$B68,Sonderzahlungen!$E$8:$E$67,"Gezielte Schuld",Sonderzahlungen!$F$8:$F$67,Schulden!B8)))</f>
        <v/>
      </c>
      <c r="G68" s="24">
        <f>MAX(0,D68+E68-F68)</f>
        <v/>
      </c>
      <c r="H68" s="24">
        <f>K67</f>
        <v/>
      </c>
      <c r="I68" s="24">
        <f>IF(H68&lt;=0,0,H68*Schulden!F9/12)</f>
        <v/>
      </c>
      <c r="J68" s="24">
        <f>IF(H68&lt;=0,0,MIN(H68+I68,MIN(Schulden!G9,H68+I68)+MIN(MAX(0,Strategie!$C$9+SUMIFS(Sonderzahlungen!$D$8:$D$67,Sonderzahlungen!$G$8:$G$67,$B68,Sonderzahlungen!$E$8:$E$67,"Nach Strategie")-(IF(AND(Schulden!J8&lt;Schulden!J9,D68&gt;0),MAX(0,D68+E68-MIN(Schulden!G8,D68+E68)),0)+IF(AND(Schulden!J9&lt;Schulden!J9,H68&gt;0),MAX(0,H68+I68-MIN(Schulden!G9,H68+I68)),0)+IF(AND(Schulden!J10&lt;Schulden!J9,L68&gt;0),MAX(0,L68+M68-MIN(Schulden!G10,L68+M68)),0)+IF(AND(Schulden!J11&lt;Schulden!J9,P68&gt;0),MAX(0,P68+Q68-MIN(Schulden!G11,P68+Q68)),0)+IF(AND(Schulden!J12&lt;Schulden!J9,T68&gt;0),MAX(0,T68+U68-MIN(Schulden!G12,T68+U68)),0)+IF(AND(Schulden!J13&lt;Schulden!J9,X68&gt;0),MAX(0,X68+Y68-MIN(Schulden!G13,X68+Y68)),0)+IF(AND(Schulden!J14&lt;Schulden!J9,AB68&gt;0),MAX(0,AB68+AC68-MIN(Schulden!G14,AB68+AC68)),0)+IF(AND(Schulden!J15&lt;Schulden!J9,AF68&gt;0),MAX(0,AF68+AG68-MIN(Schulden!G15,AF68+AG68)),0)+IF(AND(Schulden!J16&lt;Schulden!J9,AJ68&gt;0),MAX(0,AJ68+AK68-MIN(Schulden!G16,AJ68+AK68)),0)+IF(AND(Schulden!J17&lt;Schulden!J9,AN68&gt;0),MAX(0,AN68+AO68-MIN(Schulden!G17,AN68+AO68)),0)+IF(AND(Schulden!J18&lt;Schulden!J9,AR68&gt;0),MAX(0,AR68+AS68-MIN(Schulden!G18,AR68+AS68)),0)+IF(AND(Schulden!J19&lt;Schulden!J9,AV68&gt;0),MAX(0,AV68+AW68-MIN(Schulden!G19,AV68+AW68)),0)+IF(AND(Schulden!J20&lt;Schulden!J9,AZ68&gt;0),MAX(0,AZ68+BA68-MIN(Schulden!G20,AZ68+BA68)),0)+IF(AND(Schulden!J21&lt;Schulden!J9,BD68&gt;0),MAX(0,BD68+BE68-MIN(Schulden!G21,BD68+BE68)),0)+IF(AND(Schulden!J22&lt;Schulden!J9,BH68&gt;0),MAX(0,BH68+BI68-MIN(Schulden!G22,BH68+BI68)),0))),MAX(0,H68+I68-MIN(Schulden!G9,H68+I68)))+SUMIFS(Sonderzahlungen!$D$8:$D$67,Sonderzahlungen!$G$8:$G$67,$B68,Sonderzahlungen!$E$8:$E$67,"Gezielte Schuld",Sonderzahlungen!$F$8:$F$67,Schulden!B9)))</f>
        <v/>
      </c>
      <c r="K68" s="24">
        <f>MAX(0,H68+I68-J68)</f>
        <v/>
      </c>
      <c r="L68" s="24">
        <f>O67</f>
        <v/>
      </c>
      <c r="M68" s="24">
        <f>IF(L68&lt;=0,0,L68*Schulden!F10/12)</f>
        <v/>
      </c>
      <c r="N68" s="24">
        <f>IF(L68&lt;=0,0,MIN(L68+M68,MIN(Schulden!G10,L68+M68)+MIN(MAX(0,Strategie!$C$9+SUMIFS(Sonderzahlungen!$D$8:$D$67,Sonderzahlungen!$G$8:$G$67,$B68,Sonderzahlungen!$E$8:$E$67,"Nach Strategie")-(IF(AND(Schulden!J8&lt;Schulden!J10,D68&gt;0),MAX(0,D68+E68-MIN(Schulden!G8,D68+E68)),0)+IF(AND(Schulden!J9&lt;Schulden!J10,H68&gt;0),MAX(0,H68+I68-MIN(Schulden!G9,H68+I68)),0)+IF(AND(Schulden!J10&lt;Schulden!J10,L68&gt;0),MAX(0,L68+M68-MIN(Schulden!G10,L68+M68)),0)+IF(AND(Schulden!J11&lt;Schulden!J10,P68&gt;0),MAX(0,P68+Q68-MIN(Schulden!G11,P68+Q68)),0)+IF(AND(Schulden!J12&lt;Schulden!J10,T68&gt;0),MAX(0,T68+U68-MIN(Schulden!G12,T68+U68)),0)+IF(AND(Schulden!J13&lt;Schulden!J10,X68&gt;0),MAX(0,X68+Y68-MIN(Schulden!G13,X68+Y68)),0)+IF(AND(Schulden!J14&lt;Schulden!J10,AB68&gt;0),MAX(0,AB68+AC68-MIN(Schulden!G14,AB68+AC68)),0)+IF(AND(Schulden!J15&lt;Schulden!J10,AF68&gt;0),MAX(0,AF68+AG68-MIN(Schulden!G15,AF68+AG68)),0)+IF(AND(Schulden!J16&lt;Schulden!J10,AJ68&gt;0),MAX(0,AJ68+AK68-MIN(Schulden!G16,AJ68+AK68)),0)+IF(AND(Schulden!J17&lt;Schulden!J10,AN68&gt;0),MAX(0,AN68+AO68-MIN(Schulden!G17,AN68+AO68)),0)+IF(AND(Schulden!J18&lt;Schulden!J10,AR68&gt;0),MAX(0,AR68+AS68-MIN(Schulden!G18,AR68+AS68)),0)+IF(AND(Schulden!J19&lt;Schulden!J10,AV68&gt;0),MAX(0,AV68+AW68-MIN(Schulden!G19,AV68+AW68)),0)+IF(AND(Schulden!J20&lt;Schulden!J10,AZ68&gt;0),MAX(0,AZ68+BA68-MIN(Schulden!G20,AZ68+BA68)),0)+IF(AND(Schulden!J21&lt;Schulden!J10,BD68&gt;0),MAX(0,BD68+BE68-MIN(Schulden!G21,BD68+BE68)),0)+IF(AND(Schulden!J22&lt;Schulden!J10,BH68&gt;0),MAX(0,BH68+BI68-MIN(Schulden!G22,BH68+BI68)),0))),MAX(0,L68+M68-MIN(Schulden!G10,L68+M68)))+SUMIFS(Sonderzahlungen!$D$8:$D$67,Sonderzahlungen!$G$8:$G$67,$B68,Sonderzahlungen!$E$8:$E$67,"Gezielte Schuld",Sonderzahlungen!$F$8:$F$67,Schulden!B10)))</f>
        <v/>
      </c>
      <c r="O68" s="24">
        <f>MAX(0,L68+M68-N68)</f>
        <v/>
      </c>
      <c r="P68" s="24">
        <f>S67</f>
        <v/>
      </c>
      <c r="Q68" s="24">
        <f>IF(P68&lt;=0,0,P68*Schulden!F11/12)</f>
        <v/>
      </c>
      <c r="R68" s="24">
        <f>IF(P68&lt;=0,0,MIN(P68+Q68,MIN(Schulden!G11,P68+Q68)+MIN(MAX(0,Strategie!$C$9+SUMIFS(Sonderzahlungen!$D$8:$D$67,Sonderzahlungen!$G$8:$G$67,$B68,Sonderzahlungen!$E$8:$E$67,"Nach Strategie")-(IF(AND(Schulden!J8&lt;Schulden!J11,D68&gt;0),MAX(0,D68+E68-MIN(Schulden!G8,D68+E68)),0)+IF(AND(Schulden!J9&lt;Schulden!J11,H68&gt;0),MAX(0,H68+I68-MIN(Schulden!G9,H68+I68)),0)+IF(AND(Schulden!J10&lt;Schulden!J11,L68&gt;0),MAX(0,L68+M68-MIN(Schulden!G10,L68+M68)),0)+IF(AND(Schulden!J11&lt;Schulden!J11,P68&gt;0),MAX(0,P68+Q68-MIN(Schulden!G11,P68+Q68)),0)+IF(AND(Schulden!J12&lt;Schulden!J11,T68&gt;0),MAX(0,T68+U68-MIN(Schulden!G12,T68+U68)),0)+IF(AND(Schulden!J13&lt;Schulden!J11,X68&gt;0),MAX(0,X68+Y68-MIN(Schulden!G13,X68+Y68)),0)+IF(AND(Schulden!J14&lt;Schulden!J11,AB68&gt;0),MAX(0,AB68+AC68-MIN(Schulden!G14,AB68+AC68)),0)+IF(AND(Schulden!J15&lt;Schulden!J11,AF68&gt;0),MAX(0,AF68+AG68-MIN(Schulden!G15,AF68+AG68)),0)+IF(AND(Schulden!J16&lt;Schulden!J11,AJ68&gt;0),MAX(0,AJ68+AK68-MIN(Schulden!G16,AJ68+AK68)),0)+IF(AND(Schulden!J17&lt;Schulden!J11,AN68&gt;0),MAX(0,AN68+AO68-MIN(Schulden!G17,AN68+AO68)),0)+IF(AND(Schulden!J18&lt;Schulden!J11,AR68&gt;0),MAX(0,AR68+AS68-MIN(Schulden!G18,AR68+AS68)),0)+IF(AND(Schulden!J19&lt;Schulden!J11,AV68&gt;0),MAX(0,AV68+AW68-MIN(Schulden!G19,AV68+AW68)),0)+IF(AND(Schulden!J20&lt;Schulden!J11,AZ68&gt;0),MAX(0,AZ68+BA68-MIN(Schulden!G20,AZ68+BA68)),0)+IF(AND(Schulden!J21&lt;Schulden!J11,BD68&gt;0),MAX(0,BD68+BE68-MIN(Schulden!G21,BD68+BE68)),0)+IF(AND(Schulden!J22&lt;Schulden!J11,BH68&gt;0),MAX(0,BH68+BI68-MIN(Schulden!G22,BH68+BI68)),0))),MAX(0,P68+Q68-MIN(Schulden!G11,P68+Q68)))+SUMIFS(Sonderzahlungen!$D$8:$D$67,Sonderzahlungen!$G$8:$G$67,$B68,Sonderzahlungen!$E$8:$E$67,"Gezielte Schuld",Sonderzahlungen!$F$8:$F$67,Schulden!B11)))</f>
        <v/>
      </c>
      <c r="S68" s="24">
        <f>MAX(0,P68+Q68-R68)</f>
        <v/>
      </c>
      <c r="T68" s="24">
        <f>W67</f>
        <v/>
      </c>
      <c r="U68" s="24">
        <f>IF(T68&lt;=0,0,T68*Schulden!F12/12)</f>
        <v/>
      </c>
      <c r="V68" s="24">
        <f>IF(T68&lt;=0,0,MIN(T68+U68,MIN(Schulden!G12,T68+U68)+MIN(MAX(0,Strategie!$C$9+SUMIFS(Sonderzahlungen!$D$8:$D$67,Sonderzahlungen!$G$8:$G$67,$B68,Sonderzahlungen!$E$8:$E$67,"Nach Strategie")-(IF(AND(Schulden!J8&lt;Schulden!J12,D68&gt;0),MAX(0,D68+E68-MIN(Schulden!G8,D68+E68)),0)+IF(AND(Schulden!J9&lt;Schulden!J12,H68&gt;0),MAX(0,H68+I68-MIN(Schulden!G9,H68+I68)),0)+IF(AND(Schulden!J10&lt;Schulden!J12,L68&gt;0),MAX(0,L68+M68-MIN(Schulden!G10,L68+M68)),0)+IF(AND(Schulden!J11&lt;Schulden!J12,P68&gt;0),MAX(0,P68+Q68-MIN(Schulden!G11,P68+Q68)),0)+IF(AND(Schulden!J12&lt;Schulden!J12,T68&gt;0),MAX(0,T68+U68-MIN(Schulden!G12,T68+U68)),0)+IF(AND(Schulden!J13&lt;Schulden!J12,X68&gt;0),MAX(0,X68+Y68-MIN(Schulden!G13,X68+Y68)),0)+IF(AND(Schulden!J14&lt;Schulden!J12,AB68&gt;0),MAX(0,AB68+AC68-MIN(Schulden!G14,AB68+AC68)),0)+IF(AND(Schulden!J15&lt;Schulden!J12,AF68&gt;0),MAX(0,AF68+AG68-MIN(Schulden!G15,AF68+AG68)),0)+IF(AND(Schulden!J16&lt;Schulden!J12,AJ68&gt;0),MAX(0,AJ68+AK68-MIN(Schulden!G16,AJ68+AK68)),0)+IF(AND(Schulden!J17&lt;Schulden!J12,AN68&gt;0),MAX(0,AN68+AO68-MIN(Schulden!G17,AN68+AO68)),0)+IF(AND(Schulden!J18&lt;Schulden!J12,AR68&gt;0),MAX(0,AR68+AS68-MIN(Schulden!G18,AR68+AS68)),0)+IF(AND(Schulden!J19&lt;Schulden!J12,AV68&gt;0),MAX(0,AV68+AW68-MIN(Schulden!G19,AV68+AW68)),0)+IF(AND(Schulden!J20&lt;Schulden!J12,AZ68&gt;0),MAX(0,AZ68+BA68-MIN(Schulden!G20,AZ68+BA68)),0)+IF(AND(Schulden!J21&lt;Schulden!J12,BD68&gt;0),MAX(0,BD68+BE68-MIN(Schulden!G21,BD68+BE68)),0)+IF(AND(Schulden!J22&lt;Schulden!J12,BH68&gt;0),MAX(0,BH68+BI68-MIN(Schulden!G22,BH68+BI68)),0))),MAX(0,T68+U68-MIN(Schulden!G12,T68+U68)))+SUMIFS(Sonderzahlungen!$D$8:$D$67,Sonderzahlungen!$G$8:$G$67,$B68,Sonderzahlungen!$E$8:$E$67,"Gezielte Schuld",Sonderzahlungen!$F$8:$F$67,Schulden!B12)))</f>
        <v/>
      </c>
      <c r="W68" s="24">
        <f>MAX(0,T68+U68-V68)</f>
        <v/>
      </c>
      <c r="X68" s="24">
        <f>AA67</f>
        <v/>
      </c>
      <c r="Y68" s="24">
        <f>IF(X68&lt;=0,0,X68*Schulden!F13/12)</f>
        <v/>
      </c>
      <c r="Z68" s="24">
        <f>IF(X68&lt;=0,0,MIN(X68+Y68,MIN(Schulden!G13,X68+Y68)+MIN(MAX(0,Strategie!$C$9+SUMIFS(Sonderzahlungen!$D$8:$D$67,Sonderzahlungen!$G$8:$G$67,$B68,Sonderzahlungen!$E$8:$E$67,"Nach Strategie")-(IF(AND(Schulden!J8&lt;Schulden!J13,D68&gt;0),MAX(0,D68+E68-MIN(Schulden!G8,D68+E68)),0)+IF(AND(Schulden!J9&lt;Schulden!J13,H68&gt;0),MAX(0,H68+I68-MIN(Schulden!G9,H68+I68)),0)+IF(AND(Schulden!J10&lt;Schulden!J13,L68&gt;0),MAX(0,L68+M68-MIN(Schulden!G10,L68+M68)),0)+IF(AND(Schulden!J11&lt;Schulden!J13,P68&gt;0),MAX(0,P68+Q68-MIN(Schulden!G11,P68+Q68)),0)+IF(AND(Schulden!J12&lt;Schulden!J13,T68&gt;0),MAX(0,T68+U68-MIN(Schulden!G12,T68+U68)),0)+IF(AND(Schulden!J13&lt;Schulden!J13,X68&gt;0),MAX(0,X68+Y68-MIN(Schulden!G13,X68+Y68)),0)+IF(AND(Schulden!J14&lt;Schulden!J13,AB68&gt;0),MAX(0,AB68+AC68-MIN(Schulden!G14,AB68+AC68)),0)+IF(AND(Schulden!J15&lt;Schulden!J13,AF68&gt;0),MAX(0,AF68+AG68-MIN(Schulden!G15,AF68+AG68)),0)+IF(AND(Schulden!J16&lt;Schulden!J13,AJ68&gt;0),MAX(0,AJ68+AK68-MIN(Schulden!G16,AJ68+AK68)),0)+IF(AND(Schulden!J17&lt;Schulden!J13,AN68&gt;0),MAX(0,AN68+AO68-MIN(Schulden!G17,AN68+AO68)),0)+IF(AND(Schulden!J18&lt;Schulden!J13,AR68&gt;0),MAX(0,AR68+AS68-MIN(Schulden!G18,AR68+AS68)),0)+IF(AND(Schulden!J19&lt;Schulden!J13,AV68&gt;0),MAX(0,AV68+AW68-MIN(Schulden!G19,AV68+AW68)),0)+IF(AND(Schulden!J20&lt;Schulden!J13,AZ68&gt;0),MAX(0,AZ68+BA68-MIN(Schulden!G20,AZ68+BA68)),0)+IF(AND(Schulden!J21&lt;Schulden!J13,BD68&gt;0),MAX(0,BD68+BE68-MIN(Schulden!G21,BD68+BE68)),0)+IF(AND(Schulden!J22&lt;Schulden!J13,BH68&gt;0),MAX(0,BH68+BI68-MIN(Schulden!G22,BH68+BI68)),0))),MAX(0,X68+Y68-MIN(Schulden!G13,X68+Y68)))+SUMIFS(Sonderzahlungen!$D$8:$D$67,Sonderzahlungen!$G$8:$G$67,$B68,Sonderzahlungen!$E$8:$E$67,"Gezielte Schuld",Sonderzahlungen!$F$8:$F$67,Schulden!B13)))</f>
        <v/>
      </c>
      <c r="AA68" s="24">
        <f>MAX(0,X68+Y68-Z68)</f>
        <v/>
      </c>
      <c r="AB68" s="24">
        <f>AE67</f>
        <v/>
      </c>
      <c r="AC68" s="24">
        <f>IF(AB68&lt;=0,0,AB68*Schulden!F14/12)</f>
        <v/>
      </c>
      <c r="AD68" s="24">
        <f>IF(AB68&lt;=0,0,MIN(AB68+AC68,MIN(Schulden!G14,AB68+AC68)+MIN(MAX(0,Strategie!$C$9+SUMIFS(Sonderzahlungen!$D$8:$D$67,Sonderzahlungen!$G$8:$G$67,$B68,Sonderzahlungen!$E$8:$E$67,"Nach Strategie")-(IF(AND(Schulden!J8&lt;Schulden!J14,D68&gt;0),MAX(0,D68+E68-MIN(Schulden!G8,D68+E68)),0)+IF(AND(Schulden!J9&lt;Schulden!J14,H68&gt;0),MAX(0,H68+I68-MIN(Schulden!G9,H68+I68)),0)+IF(AND(Schulden!J10&lt;Schulden!J14,L68&gt;0),MAX(0,L68+M68-MIN(Schulden!G10,L68+M68)),0)+IF(AND(Schulden!J11&lt;Schulden!J14,P68&gt;0),MAX(0,P68+Q68-MIN(Schulden!G11,P68+Q68)),0)+IF(AND(Schulden!J12&lt;Schulden!J14,T68&gt;0),MAX(0,T68+U68-MIN(Schulden!G12,T68+U68)),0)+IF(AND(Schulden!J13&lt;Schulden!J14,X68&gt;0),MAX(0,X68+Y68-MIN(Schulden!G13,X68+Y68)),0)+IF(AND(Schulden!J14&lt;Schulden!J14,AB68&gt;0),MAX(0,AB68+AC68-MIN(Schulden!G14,AB68+AC68)),0)+IF(AND(Schulden!J15&lt;Schulden!J14,AF68&gt;0),MAX(0,AF68+AG68-MIN(Schulden!G15,AF68+AG68)),0)+IF(AND(Schulden!J16&lt;Schulden!J14,AJ68&gt;0),MAX(0,AJ68+AK68-MIN(Schulden!G16,AJ68+AK68)),0)+IF(AND(Schulden!J17&lt;Schulden!J14,AN68&gt;0),MAX(0,AN68+AO68-MIN(Schulden!G17,AN68+AO68)),0)+IF(AND(Schulden!J18&lt;Schulden!J14,AR68&gt;0),MAX(0,AR68+AS68-MIN(Schulden!G18,AR68+AS68)),0)+IF(AND(Schulden!J19&lt;Schulden!J14,AV68&gt;0),MAX(0,AV68+AW68-MIN(Schulden!G19,AV68+AW68)),0)+IF(AND(Schulden!J20&lt;Schulden!J14,AZ68&gt;0),MAX(0,AZ68+BA68-MIN(Schulden!G20,AZ68+BA68)),0)+IF(AND(Schulden!J21&lt;Schulden!J14,BD68&gt;0),MAX(0,BD68+BE68-MIN(Schulden!G21,BD68+BE68)),0)+IF(AND(Schulden!J22&lt;Schulden!J14,BH68&gt;0),MAX(0,BH68+BI68-MIN(Schulden!G22,BH68+BI68)),0))),MAX(0,AB68+AC68-MIN(Schulden!G14,AB68+AC68)))+SUMIFS(Sonderzahlungen!$D$8:$D$67,Sonderzahlungen!$G$8:$G$67,$B68,Sonderzahlungen!$E$8:$E$67,"Gezielte Schuld",Sonderzahlungen!$F$8:$F$67,Schulden!B14)))</f>
        <v/>
      </c>
      <c r="AE68" s="24">
        <f>MAX(0,AB68+AC68-AD68)</f>
        <v/>
      </c>
      <c r="AF68" s="24">
        <f>AI67</f>
        <v/>
      </c>
      <c r="AG68" s="24">
        <f>IF(AF68&lt;=0,0,AF68*Schulden!F15/12)</f>
        <v/>
      </c>
      <c r="AH68" s="24">
        <f>IF(AF68&lt;=0,0,MIN(AF68+AG68,MIN(Schulden!G15,AF68+AG68)+MIN(MAX(0,Strategie!$C$9+SUMIFS(Sonderzahlungen!$D$8:$D$67,Sonderzahlungen!$G$8:$G$67,$B68,Sonderzahlungen!$E$8:$E$67,"Nach Strategie")-(IF(AND(Schulden!J8&lt;Schulden!J15,D68&gt;0),MAX(0,D68+E68-MIN(Schulden!G8,D68+E68)),0)+IF(AND(Schulden!J9&lt;Schulden!J15,H68&gt;0),MAX(0,H68+I68-MIN(Schulden!G9,H68+I68)),0)+IF(AND(Schulden!J10&lt;Schulden!J15,L68&gt;0),MAX(0,L68+M68-MIN(Schulden!G10,L68+M68)),0)+IF(AND(Schulden!J11&lt;Schulden!J15,P68&gt;0),MAX(0,P68+Q68-MIN(Schulden!G11,P68+Q68)),0)+IF(AND(Schulden!J12&lt;Schulden!J15,T68&gt;0),MAX(0,T68+U68-MIN(Schulden!G12,T68+U68)),0)+IF(AND(Schulden!J13&lt;Schulden!J15,X68&gt;0),MAX(0,X68+Y68-MIN(Schulden!G13,X68+Y68)),0)+IF(AND(Schulden!J14&lt;Schulden!J15,AB68&gt;0),MAX(0,AB68+AC68-MIN(Schulden!G14,AB68+AC68)),0)+IF(AND(Schulden!J15&lt;Schulden!J15,AF68&gt;0),MAX(0,AF68+AG68-MIN(Schulden!G15,AF68+AG68)),0)+IF(AND(Schulden!J16&lt;Schulden!J15,AJ68&gt;0),MAX(0,AJ68+AK68-MIN(Schulden!G16,AJ68+AK68)),0)+IF(AND(Schulden!J17&lt;Schulden!J15,AN68&gt;0),MAX(0,AN68+AO68-MIN(Schulden!G17,AN68+AO68)),0)+IF(AND(Schulden!J18&lt;Schulden!J15,AR68&gt;0),MAX(0,AR68+AS68-MIN(Schulden!G18,AR68+AS68)),0)+IF(AND(Schulden!J19&lt;Schulden!J15,AV68&gt;0),MAX(0,AV68+AW68-MIN(Schulden!G19,AV68+AW68)),0)+IF(AND(Schulden!J20&lt;Schulden!J15,AZ68&gt;0),MAX(0,AZ68+BA68-MIN(Schulden!G20,AZ68+BA68)),0)+IF(AND(Schulden!J21&lt;Schulden!J15,BD68&gt;0),MAX(0,BD68+BE68-MIN(Schulden!G21,BD68+BE68)),0)+IF(AND(Schulden!J22&lt;Schulden!J15,BH68&gt;0),MAX(0,BH68+BI68-MIN(Schulden!G22,BH68+BI68)),0))),MAX(0,AF68+AG68-MIN(Schulden!G15,AF68+AG68)))+SUMIFS(Sonderzahlungen!$D$8:$D$67,Sonderzahlungen!$G$8:$G$67,$B68,Sonderzahlungen!$E$8:$E$67,"Gezielte Schuld",Sonderzahlungen!$F$8:$F$67,Schulden!B15)))</f>
        <v/>
      </c>
      <c r="AI68" s="24">
        <f>MAX(0,AF68+AG68-AH68)</f>
        <v/>
      </c>
      <c r="AJ68" s="24">
        <f>AM67</f>
        <v/>
      </c>
      <c r="AK68" s="24">
        <f>IF(AJ68&lt;=0,0,AJ68*Schulden!F16/12)</f>
        <v/>
      </c>
      <c r="AL68" s="24">
        <f>IF(AJ68&lt;=0,0,MIN(AJ68+AK68,MIN(Schulden!G16,AJ68+AK68)+MIN(MAX(0,Strategie!$C$9+SUMIFS(Sonderzahlungen!$D$8:$D$67,Sonderzahlungen!$G$8:$G$67,$B68,Sonderzahlungen!$E$8:$E$67,"Nach Strategie")-(IF(AND(Schulden!J8&lt;Schulden!J16,D68&gt;0),MAX(0,D68+E68-MIN(Schulden!G8,D68+E68)),0)+IF(AND(Schulden!J9&lt;Schulden!J16,H68&gt;0),MAX(0,H68+I68-MIN(Schulden!G9,H68+I68)),0)+IF(AND(Schulden!J10&lt;Schulden!J16,L68&gt;0),MAX(0,L68+M68-MIN(Schulden!G10,L68+M68)),0)+IF(AND(Schulden!J11&lt;Schulden!J16,P68&gt;0),MAX(0,P68+Q68-MIN(Schulden!G11,P68+Q68)),0)+IF(AND(Schulden!J12&lt;Schulden!J16,T68&gt;0),MAX(0,T68+U68-MIN(Schulden!G12,T68+U68)),0)+IF(AND(Schulden!J13&lt;Schulden!J16,X68&gt;0),MAX(0,X68+Y68-MIN(Schulden!G13,X68+Y68)),0)+IF(AND(Schulden!J14&lt;Schulden!J16,AB68&gt;0),MAX(0,AB68+AC68-MIN(Schulden!G14,AB68+AC68)),0)+IF(AND(Schulden!J15&lt;Schulden!J16,AF68&gt;0),MAX(0,AF68+AG68-MIN(Schulden!G15,AF68+AG68)),0)+IF(AND(Schulden!J16&lt;Schulden!J16,AJ68&gt;0),MAX(0,AJ68+AK68-MIN(Schulden!G16,AJ68+AK68)),0)+IF(AND(Schulden!J17&lt;Schulden!J16,AN68&gt;0),MAX(0,AN68+AO68-MIN(Schulden!G17,AN68+AO68)),0)+IF(AND(Schulden!J18&lt;Schulden!J16,AR68&gt;0),MAX(0,AR68+AS68-MIN(Schulden!G18,AR68+AS68)),0)+IF(AND(Schulden!J19&lt;Schulden!J16,AV68&gt;0),MAX(0,AV68+AW68-MIN(Schulden!G19,AV68+AW68)),0)+IF(AND(Schulden!J20&lt;Schulden!J16,AZ68&gt;0),MAX(0,AZ68+BA68-MIN(Schulden!G20,AZ68+BA68)),0)+IF(AND(Schulden!J21&lt;Schulden!J16,BD68&gt;0),MAX(0,BD68+BE68-MIN(Schulden!G21,BD68+BE68)),0)+IF(AND(Schulden!J22&lt;Schulden!J16,BH68&gt;0),MAX(0,BH68+BI68-MIN(Schulden!G22,BH68+BI68)),0))),MAX(0,AJ68+AK68-MIN(Schulden!G16,AJ68+AK68)))+SUMIFS(Sonderzahlungen!$D$8:$D$67,Sonderzahlungen!$G$8:$G$67,$B68,Sonderzahlungen!$E$8:$E$67,"Gezielte Schuld",Sonderzahlungen!$F$8:$F$67,Schulden!B16)))</f>
        <v/>
      </c>
      <c r="AM68" s="24">
        <f>MAX(0,AJ68+AK68-AL68)</f>
        <v/>
      </c>
      <c r="AN68" s="24">
        <f>AQ67</f>
        <v/>
      </c>
      <c r="AO68" s="24">
        <f>IF(AN68&lt;=0,0,AN68*Schulden!F17/12)</f>
        <v/>
      </c>
      <c r="AP68" s="24">
        <f>IF(AN68&lt;=0,0,MIN(AN68+AO68,MIN(Schulden!G17,AN68+AO68)+MIN(MAX(0,Strategie!$C$9+SUMIFS(Sonderzahlungen!$D$8:$D$67,Sonderzahlungen!$G$8:$G$67,$B68,Sonderzahlungen!$E$8:$E$67,"Nach Strategie")-(IF(AND(Schulden!J8&lt;Schulden!J17,D68&gt;0),MAX(0,D68+E68-MIN(Schulden!G8,D68+E68)),0)+IF(AND(Schulden!J9&lt;Schulden!J17,H68&gt;0),MAX(0,H68+I68-MIN(Schulden!G9,H68+I68)),0)+IF(AND(Schulden!J10&lt;Schulden!J17,L68&gt;0),MAX(0,L68+M68-MIN(Schulden!G10,L68+M68)),0)+IF(AND(Schulden!J11&lt;Schulden!J17,P68&gt;0),MAX(0,P68+Q68-MIN(Schulden!G11,P68+Q68)),0)+IF(AND(Schulden!J12&lt;Schulden!J17,T68&gt;0),MAX(0,T68+U68-MIN(Schulden!G12,T68+U68)),0)+IF(AND(Schulden!J13&lt;Schulden!J17,X68&gt;0),MAX(0,X68+Y68-MIN(Schulden!G13,X68+Y68)),0)+IF(AND(Schulden!J14&lt;Schulden!J17,AB68&gt;0),MAX(0,AB68+AC68-MIN(Schulden!G14,AB68+AC68)),0)+IF(AND(Schulden!J15&lt;Schulden!J17,AF68&gt;0),MAX(0,AF68+AG68-MIN(Schulden!G15,AF68+AG68)),0)+IF(AND(Schulden!J16&lt;Schulden!J17,AJ68&gt;0),MAX(0,AJ68+AK68-MIN(Schulden!G16,AJ68+AK68)),0)+IF(AND(Schulden!J17&lt;Schulden!J17,AN68&gt;0),MAX(0,AN68+AO68-MIN(Schulden!G17,AN68+AO68)),0)+IF(AND(Schulden!J18&lt;Schulden!J17,AR68&gt;0),MAX(0,AR68+AS68-MIN(Schulden!G18,AR68+AS68)),0)+IF(AND(Schulden!J19&lt;Schulden!J17,AV68&gt;0),MAX(0,AV68+AW68-MIN(Schulden!G19,AV68+AW68)),0)+IF(AND(Schulden!J20&lt;Schulden!J17,AZ68&gt;0),MAX(0,AZ68+BA68-MIN(Schulden!G20,AZ68+BA68)),0)+IF(AND(Schulden!J21&lt;Schulden!J17,BD68&gt;0),MAX(0,BD68+BE68-MIN(Schulden!G21,BD68+BE68)),0)+IF(AND(Schulden!J22&lt;Schulden!J17,BH68&gt;0),MAX(0,BH68+BI68-MIN(Schulden!G22,BH68+BI68)),0))),MAX(0,AN68+AO68-MIN(Schulden!G17,AN68+AO68)))+SUMIFS(Sonderzahlungen!$D$8:$D$67,Sonderzahlungen!$G$8:$G$67,$B68,Sonderzahlungen!$E$8:$E$67,"Gezielte Schuld",Sonderzahlungen!$F$8:$F$67,Schulden!B17)))</f>
        <v/>
      </c>
      <c r="AQ68" s="24">
        <f>MAX(0,AN68+AO68-AP68)</f>
        <v/>
      </c>
      <c r="AR68" s="24">
        <f>AU67</f>
        <v/>
      </c>
      <c r="AS68" s="24">
        <f>IF(AR68&lt;=0,0,AR68*Schulden!F18/12)</f>
        <v/>
      </c>
      <c r="AT68" s="24">
        <f>IF(AR68&lt;=0,0,MIN(AR68+AS68,MIN(Schulden!G18,AR68+AS68)+MIN(MAX(0,Strategie!$C$9+SUMIFS(Sonderzahlungen!$D$8:$D$67,Sonderzahlungen!$G$8:$G$67,$B68,Sonderzahlungen!$E$8:$E$67,"Nach Strategie")-(IF(AND(Schulden!J8&lt;Schulden!J18,D68&gt;0),MAX(0,D68+E68-MIN(Schulden!G8,D68+E68)),0)+IF(AND(Schulden!J9&lt;Schulden!J18,H68&gt;0),MAX(0,H68+I68-MIN(Schulden!G9,H68+I68)),0)+IF(AND(Schulden!J10&lt;Schulden!J18,L68&gt;0),MAX(0,L68+M68-MIN(Schulden!G10,L68+M68)),0)+IF(AND(Schulden!J11&lt;Schulden!J18,P68&gt;0),MAX(0,P68+Q68-MIN(Schulden!G11,P68+Q68)),0)+IF(AND(Schulden!J12&lt;Schulden!J18,T68&gt;0),MAX(0,T68+U68-MIN(Schulden!G12,T68+U68)),0)+IF(AND(Schulden!J13&lt;Schulden!J18,X68&gt;0),MAX(0,X68+Y68-MIN(Schulden!G13,X68+Y68)),0)+IF(AND(Schulden!J14&lt;Schulden!J18,AB68&gt;0),MAX(0,AB68+AC68-MIN(Schulden!G14,AB68+AC68)),0)+IF(AND(Schulden!J15&lt;Schulden!J18,AF68&gt;0),MAX(0,AF68+AG68-MIN(Schulden!G15,AF68+AG68)),0)+IF(AND(Schulden!J16&lt;Schulden!J18,AJ68&gt;0),MAX(0,AJ68+AK68-MIN(Schulden!G16,AJ68+AK68)),0)+IF(AND(Schulden!J17&lt;Schulden!J18,AN68&gt;0),MAX(0,AN68+AO68-MIN(Schulden!G17,AN68+AO68)),0)+IF(AND(Schulden!J18&lt;Schulden!J18,AR68&gt;0),MAX(0,AR68+AS68-MIN(Schulden!G18,AR68+AS68)),0)+IF(AND(Schulden!J19&lt;Schulden!J18,AV68&gt;0),MAX(0,AV68+AW68-MIN(Schulden!G19,AV68+AW68)),0)+IF(AND(Schulden!J20&lt;Schulden!J18,AZ68&gt;0),MAX(0,AZ68+BA68-MIN(Schulden!G20,AZ68+BA68)),0)+IF(AND(Schulden!J21&lt;Schulden!J18,BD68&gt;0),MAX(0,BD68+BE68-MIN(Schulden!G21,BD68+BE68)),0)+IF(AND(Schulden!J22&lt;Schulden!J18,BH68&gt;0),MAX(0,BH68+BI68-MIN(Schulden!G22,BH68+BI68)),0))),MAX(0,AR68+AS68-MIN(Schulden!G18,AR68+AS68)))+SUMIFS(Sonderzahlungen!$D$8:$D$67,Sonderzahlungen!$G$8:$G$67,$B68,Sonderzahlungen!$E$8:$E$67,"Gezielte Schuld",Sonderzahlungen!$F$8:$F$67,Schulden!B18)))</f>
        <v/>
      </c>
      <c r="AU68" s="24">
        <f>MAX(0,AR68+AS68-AT68)</f>
        <v/>
      </c>
      <c r="AV68" s="24">
        <f>AY67</f>
        <v/>
      </c>
      <c r="AW68" s="24">
        <f>IF(AV68&lt;=0,0,AV68*Schulden!F19/12)</f>
        <v/>
      </c>
      <c r="AX68" s="24">
        <f>IF(AV68&lt;=0,0,MIN(AV68+AW68,MIN(Schulden!G19,AV68+AW68)+MIN(MAX(0,Strategie!$C$9+SUMIFS(Sonderzahlungen!$D$8:$D$67,Sonderzahlungen!$G$8:$G$67,$B68,Sonderzahlungen!$E$8:$E$67,"Nach Strategie")-(IF(AND(Schulden!J8&lt;Schulden!J19,D68&gt;0),MAX(0,D68+E68-MIN(Schulden!G8,D68+E68)),0)+IF(AND(Schulden!J9&lt;Schulden!J19,H68&gt;0),MAX(0,H68+I68-MIN(Schulden!G9,H68+I68)),0)+IF(AND(Schulden!J10&lt;Schulden!J19,L68&gt;0),MAX(0,L68+M68-MIN(Schulden!G10,L68+M68)),0)+IF(AND(Schulden!J11&lt;Schulden!J19,P68&gt;0),MAX(0,P68+Q68-MIN(Schulden!G11,P68+Q68)),0)+IF(AND(Schulden!J12&lt;Schulden!J19,T68&gt;0),MAX(0,T68+U68-MIN(Schulden!G12,T68+U68)),0)+IF(AND(Schulden!J13&lt;Schulden!J19,X68&gt;0),MAX(0,X68+Y68-MIN(Schulden!G13,X68+Y68)),0)+IF(AND(Schulden!J14&lt;Schulden!J19,AB68&gt;0),MAX(0,AB68+AC68-MIN(Schulden!G14,AB68+AC68)),0)+IF(AND(Schulden!J15&lt;Schulden!J19,AF68&gt;0),MAX(0,AF68+AG68-MIN(Schulden!G15,AF68+AG68)),0)+IF(AND(Schulden!J16&lt;Schulden!J19,AJ68&gt;0),MAX(0,AJ68+AK68-MIN(Schulden!G16,AJ68+AK68)),0)+IF(AND(Schulden!J17&lt;Schulden!J19,AN68&gt;0),MAX(0,AN68+AO68-MIN(Schulden!G17,AN68+AO68)),0)+IF(AND(Schulden!J18&lt;Schulden!J19,AR68&gt;0),MAX(0,AR68+AS68-MIN(Schulden!G18,AR68+AS68)),0)+IF(AND(Schulden!J19&lt;Schulden!J19,AV68&gt;0),MAX(0,AV68+AW68-MIN(Schulden!G19,AV68+AW68)),0)+IF(AND(Schulden!J20&lt;Schulden!J19,AZ68&gt;0),MAX(0,AZ68+BA68-MIN(Schulden!G20,AZ68+BA68)),0)+IF(AND(Schulden!J21&lt;Schulden!J19,BD68&gt;0),MAX(0,BD68+BE68-MIN(Schulden!G21,BD68+BE68)),0)+IF(AND(Schulden!J22&lt;Schulden!J19,BH68&gt;0),MAX(0,BH68+BI68-MIN(Schulden!G22,BH68+BI68)),0))),MAX(0,AV68+AW68-MIN(Schulden!G19,AV68+AW68)))+SUMIFS(Sonderzahlungen!$D$8:$D$67,Sonderzahlungen!$G$8:$G$67,$B68,Sonderzahlungen!$E$8:$E$67,"Gezielte Schuld",Sonderzahlungen!$F$8:$F$67,Schulden!B19)))</f>
        <v/>
      </c>
      <c r="AY68" s="24">
        <f>MAX(0,AV68+AW68-AX68)</f>
        <v/>
      </c>
      <c r="AZ68" s="24">
        <f>BC67</f>
        <v/>
      </c>
      <c r="BA68" s="24">
        <f>IF(AZ68&lt;=0,0,AZ68*Schulden!F20/12)</f>
        <v/>
      </c>
      <c r="BB68" s="24">
        <f>IF(AZ68&lt;=0,0,MIN(AZ68+BA68,MIN(Schulden!G20,AZ68+BA68)+MIN(MAX(0,Strategie!$C$9+SUMIFS(Sonderzahlungen!$D$8:$D$67,Sonderzahlungen!$G$8:$G$67,$B68,Sonderzahlungen!$E$8:$E$67,"Nach Strategie")-(IF(AND(Schulden!J8&lt;Schulden!J20,D68&gt;0),MAX(0,D68+E68-MIN(Schulden!G8,D68+E68)),0)+IF(AND(Schulden!J9&lt;Schulden!J20,H68&gt;0),MAX(0,H68+I68-MIN(Schulden!G9,H68+I68)),0)+IF(AND(Schulden!J10&lt;Schulden!J20,L68&gt;0),MAX(0,L68+M68-MIN(Schulden!G10,L68+M68)),0)+IF(AND(Schulden!J11&lt;Schulden!J20,P68&gt;0),MAX(0,P68+Q68-MIN(Schulden!G11,P68+Q68)),0)+IF(AND(Schulden!J12&lt;Schulden!J20,T68&gt;0),MAX(0,T68+U68-MIN(Schulden!G12,T68+U68)),0)+IF(AND(Schulden!J13&lt;Schulden!J20,X68&gt;0),MAX(0,X68+Y68-MIN(Schulden!G13,X68+Y68)),0)+IF(AND(Schulden!J14&lt;Schulden!J20,AB68&gt;0),MAX(0,AB68+AC68-MIN(Schulden!G14,AB68+AC68)),0)+IF(AND(Schulden!J15&lt;Schulden!J20,AF68&gt;0),MAX(0,AF68+AG68-MIN(Schulden!G15,AF68+AG68)),0)+IF(AND(Schulden!J16&lt;Schulden!J20,AJ68&gt;0),MAX(0,AJ68+AK68-MIN(Schulden!G16,AJ68+AK68)),0)+IF(AND(Schulden!J17&lt;Schulden!J20,AN68&gt;0),MAX(0,AN68+AO68-MIN(Schulden!G17,AN68+AO68)),0)+IF(AND(Schulden!J18&lt;Schulden!J20,AR68&gt;0),MAX(0,AR68+AS68-MIN(Schulden!G18,AR68+AS68)),0)+IF(AND(Schulden!J19&lt;Schulden!J20,AV68&gt;0),MAX(0,AV68+AW68-MIN(Schulden!G19,AV68+AW68)),0)+IF(AND(Schulden!J20&lt;Schulden!J20,AZ68&gt;0),MAX(0,AZ68+BA68-MIN(Schulden!G20,AZ68+BA68)),0)+IF(AND(Schulden!J21&lt;Schulden!J20,BD68&gt;0),MAX(0,BD68+BE68-MIN(Schulden!G21,BD68+BE68)),0)+IF(AND(Schulden!J22&lt;Schulden!J20,BH68&gt;0),MAX(0,BH68+BI68-MIN(Schulden!G22,BH68+BI68)),0))),MAX(0,AZ68+BA68-MIN(Schulden!G20,AZ68+BA68)))+SUMIFS(Sonderzahlungen!$D$8:$D$67,Sonderzahlungen!$G$8:$G$67,$B68,Sonderzahlungen!$E$8:$E$67,"Gezielte Schuld",Sonderzahlungen!$F$8:$F$67,Schulden!B20)))</f>
        <v/>
      </c>
      <c r="BC68" s="24">
        <f>MAX(0,AZ68+BA68-BB68)</f>
        <v/>
      </c>
      <c r="BD68" s="24">
        <f>BG67</f>
        <v/>
      </c>
      <c r="BE68" s="24">
        <f>IF(BD68&lt;=0,0,BD68*Schulden!F21/12)</f>
        <v/>
      </c>
      <c r="BF68" s="24">
        <f>IF(BD68&lt;=0,0,MIN(BD68+BE68,MIN(Schulden!G21,BD68+BE68)+MIN(MAX(0,Strategie!$C$9+SUMIFS(Sonderzahlungen!$D$8:$D$67,Sonderzahlungen!$G$8:$G$67,$B68,Sonderzahlungen!$E$8:$E$67,"Nach Strategie")-(IF(AND(Schulden!J8&lt;Schulden!J21,D68&gt;0),MAX(0,D68+E68-MIN(Schulden!G8,D68+E68)),0)+IF(AND(Schulden!J9&lt;Schulden!J21,H68&gt;0),MAX(0,H68+I68-MIN(Schulden!G9,H68+I68)),0)+IF(AND(Schulden!J10&lt;Schulden!J21,L68&gt;0),MAX(0,L68+M68-MIN(Schulden!G10,L68+M68)),0)+IF(AND(Schulden!J11&lt;Schulden!J21,P68&gt;0),MAX(0,P68+Q68-MIN(Schulden!G11,P68+Q68)),0)+IF(AND(Schulden!J12&lt;Schulden!J21,T68&gt;0),MAX(0,T68+U68-MIN(Schulden!G12,T68+U68)),0)+IF(AND(Schulden!J13&lt;Schulden!J21,X68&gt;0),MAX(0,X68+Y68-MIN(Schulden!G13,X68+Y68)),0)+IF(AND(Schulden!J14&lt;Schulden!J21,AB68&gt;0),MAX(0,AB68+AC68-MIN(Schulden!G14,AB68+AC68)),0)+IF(AND(Schulden!J15&lt;Schulden!J21,AF68&gt;0),MAX(0,AF68+AG68-MIN(Schulden!G15,AF68+AG68)),0)+IF(AND(Schulden!J16&lt;Schulden!J21,AJ68&gt;0),MAX(0,AJ68+AK68-MIN(Schulden!G16,AJ68+AK68)),0)+IF(AND(Schulden!J17&lt;Schulden!J21,AN68&gt;0),MAX(0,AN68+AO68-MIN(Schulden!G17,AN68+AO68)),0)+IF(AND(Schulden!J18&lt;Schulden!J21,AR68&gt;0),MAX(0,AR68+AS68-MIN(Schulden!G18,AR68+AS68)),0)+IF(AND(Schulden!J19&lt;Schulden!J21,AV68&gt;0),MAX(0,AV68+AW68-MIN(Schulden!G19,AV68+AW68)),0)+IF(AND(Schulden!J20&lt;Schulden!J21,AZ68&gt;0),MAX(0,AZ68+BA68-MIN(Schulden!G20,AZ68+BA68)),0)+IF(AND(Schulden!J21&lt;Schulden!J21,BD68&gt;0),MAX(0,BD68+BE68-MIN(Schulden!G21,BD68+BE68)),0)+IF(AND(Schulden!J22&lt;Schulden!J21,BH68&gt;0),MAX(0,BH68+BI68-MIN(Schulden!G22,BH68+BI68)),0))),MAX(0,BD68+BE68-MIN(Schulden!G21,BD68+BE68)))+SUMIFS(Sonderzahlungen!$D$8:$D$67,Sonderzahlungen!$G$8:$G$67,$B68,Sonderzahlungen!$E$8:$E$67,"Gezielte Schuld",Sonderzahlungen!$F$8:$F$67,Schulden!B21)))</f>
        <v/>
      </c>
      <c r="BG68" s="24">
        <f>MAX(0,BD68+BE68-BF68)</f>
        <v/>
      </c>
      <c r="BH68" s="24">
        <f>BK67</f>
        <v/>
      </c>
      <c r="BI68" s="24">
        <f>IF(BH68&lt;=0,0,BH68*Schulden!F22/12)</f>
        <v/>
      </c>
      <c r="BJ68" s="24">
        <f>IF(BH68&lt;=0,0,MIN(BH68+BI68,MIN(Schulden!G22,BH68+BI68)+MIN(MAX(0,Strategie!$C$9+SUMIFS(Sonderzahlungen!$D$8:$D$67,Sonderzahlungen!$G$8:$G$67,$B68,Sonderzahlungen!$E$8:$E$67,"Nach Strategie")-(IF(AND(Schulden!J8&lt;Schulden!J22,D68&gt;0),MAX(0,D68+E68-MIN(Schulden!G8,D68+E68)),0)+IF(AND(Schulden!J9&lt;Schulden!J22,H68&gt;0),MAX(0,H68+I68-MIN(Schulden!G9,H68+I68)),0)+IF(AND(Schulden!J10&lt;Schulden!J22,L68&gt;0),MAX(0,L68+M68-MIN(Schulden!G10,L68+M68)),0)+IF(AND(Schulden!J11&lt;Schulden!J22,P68&gt;0),MAX(0,P68+Q68-MIN(Schulden!G11,P68+Q68)),0)+IF(AND(Schulden!J12&lt;Schulden!J22,T68&gt;0),MAX(0,T68+U68-MIN(Schulden!G12,T68+U68)),0)+IF(AND(Schulden!J13&lt;Schulden!J22,X68&gt;0),MAX(0,X68+Y68-MIN(Schulden!G13,X68+Y68)),0)+IF(AND(Schulden!J14&lt;Schulden!J22,AB68&gt;0),MAX(0,AB68+AC68-MIN(Schulden!G14,AB68+AC68)),0)+IF(AND(Schulden!J15&lt;Schulden!J22,AF68&gt;0),MAX(0,AF68+AG68-MIN(Schulden!G15,AF68+AG68)),0)+IF(AND(Schulden!J16&lt;Schulden!J22,AJ68&gt;0),MAX(0,AJ68+AK68-MIN(Schulden!G16,AJ68+AK68)),0)+IF(AND(Schulden!J17&lt;Schulden!J22,AN68&gt;0),MAX(0,AN68+AO68-MIN(Schulden!G17,AN68+AO68)),0)+IF(AND(Schulden!J18&lt;Schulden!J22,AR68&gt;0),MAX(0,AR68+AS68-MIN(Schulden!G18,AR68+AS68)),0)+IF(AND(Schulden!J19&lt;Schulden!J22,AV68&gt;0),MAX(0,AV68+AW68-MIN(Schulden!G19,AV68+AW68)),0)+IF(AND(Schulden!J20&lt;Schulden!J22,AZ68&gt;0),MAX(0,AZ68+BA68-MIN(Schulden!G20,AZ68+BA68)),0)+IF(AND(Schulden!J21&lt;Schulden!J22,BD68&gt;0),MAX(0,BD68+BE68-MIN(Schulden!G21,BD68+BE68)),0)+IF(AND(Schulden!J22&lt;Schulden!J22,BH68&gt;0),MAX(0,BH68+BI68-MIN(Schulden!G22,BH68+BI68)),0))),MAX(0,BH68+BI68-MIN(Schulden!G22,BH68+BI68)))+SUMIFS(Sonderzahlungen!$D$8:$D$67,Sonderzahlungen!$G$8:$G$67,$B68,Sonderzahlungen!$E$8:$E$67,"Gezielte Schuld",Sonderzahlungen!$F$8:$F$67,Schulden!B22)))</f>
        <v/>
      </c>
      <c r="BK68" s="24">
        <f>MAX(0,BH68+BI68-BJ68)</f>
        <v/>
      </c>
    </row>
    <row r="69">
      <c r="B69" s="23">
        <f>EDATE(B68,1)</f>
        <v/>
      </c>
      <c r="C69" s="24">
        <f>SUMIFS(Sonderzahlungen!$D$8:$D$67,Sonderzahlungen!$G$8:$G$67,B69)</f>
        <v/>
      </c>
      <c r="D69" s="24">
        <f>G68</f>
        <v/>
      </c>
      <c r="E69" s="24">
        <f>IF(D69&lt;=0,0,D69*Schulden!F8/12)</f>
        <v/>
      </c>
      <c r="F69" s="24">
        <f>IF(D69&lt;=0,0,MIN(D69+E69,MIN(Schulden!G8,D69+E69)+MIN(MAX(0,Strategie!$C$9+SUMIFS(Sonderzahlungen!$D$8:$D$67,Sonderzahlungen!$G$8:$G$67,$B69,Sonderzahlungen!$E$8:$E$67,"Nach Strategie")-(IF(AND(Schulden!J8&lt;Schulden!J8,D69&gt;0),MAX(0,D69+E69-MIN(Schulden!G8,D69+E69)),0)+IF(AND(Schulden!J9&lt;Schulden!J8,H69&gt;0),MAX(0,H69+I69-MIN(Schulden!G9,H69+I69)),0)+IF(AND(Schulden!J10&lt;Schulden!J8,L69&gt;0),MAX(0,L69+M69-MIN(Schulden!G10,L69+M69)),0)+IF(AND(Schulden!J11&lt;Schulden!J8,P69&gt;0),MAX(0,P69+Q69-MIN(Schulden!G11,P69+Q69)),0)+IF(AND(Schulden!J12&lt;Schulden!J8,T69&gt;0),MAX(0,T69+U69-MIN(Schulden!G12,T69+U69)),0)+IF(AND(Schulden!J13&lt;Schulden!J8,X69&gt;0),MAX(0,X69+Y69-MIN(Schulden!G13,X69+Y69)),0)+IF(AND(Schulden!J14&lt;Schulden!J8,AB69&gt;0),MAX(0,AB69+AC69-MIN(Schulden!G14,AB69+AC69)),0)+IF(AND(Schulden!J15&lt;Schulden!J8,AF69&gt;0),MAX(0,AF69+AG69-MIN(Schulden!G15,AF69+AG69)),0)+IF(AND(Schulden!J16&lt;Schulden!J8,AJ69&gt;0),MAX(0,AJ69+AK69-MIN(Schulden!G16,AJ69+AK69)),0)+IF(AND(Schulden!J17&lt;Schulden!J8,AN69&gt;0),MAX(0,AN69+AO69-MIN(Schulden!G17,AN69+AO69)),0)+IF(AND(Schulden!J18&lt;Schulden!J8,AR69&gt;0),MAX(0,AR69+AS69-MIN(Schulden!G18,AR69+AS69)),0)+IF(AND(Schulden!J19&lt;Schulden!J8,AV69&gt;0),MAX(0,AV69+AW69-MIN(Schulden!G19,AV69+AW69)),0)+IF(AND(Schulden!J20&lt;Schulden!J8,AZ69&gt;0),MAX(0,AZ69+BA69-MIN(Schulden!G20,AZ69+BA69)),0)+IF(AND(Schulden!J21&lt;Schulden!J8,BD69&gt;0),MAX(0,BD69+BE69-MIN(Schulden!G21,BD69+BE69)),0)+IF(AND(Schulden!J22&lt;Schulden!J8,BH69&gt;0),MAX(0,BH69+BI69-MIN(Schulden!G22,BH69+BI69)),0))),MAX(0,D69+E69-MIN(Schulden!G8,D69+E69)))+SUMIFS(Sonderzahlungen!$D$8:$D$67,Sonderzahlungen!$G$8:$G$67,$B69,Sonderzahlungen!$E$8:$E$67,"Gezielte Schuld",Sonderzahlungen!$F$8:$F$67,Schulden!B8)))</f>
        <v/>
      </c>
      <c r="G69" s="24">
        <f>MAX(0,D69+E69-F69)</f>
        <v/>
      </c>
      <c r="H69" s="24">
        <f>K68</f>
        <v/>
      </c>
      <c r="I69" s="24">
        <f>IF(H69&lt;=0,0,H69*Schulden!F9/12)</f>
        <v/>
      </c>
      <c r="J69" s="24">
        <f>IF(H69&lt;=0,0,MIN(H69+I69,MIN(Schulden!G9,H69+I69)+MIN(MAX(0,Strategie!$C$9+SUMIFS(Sonderzahlungen!$D$8:$D$67,Sonderzahlungen!$G$8:$G$67,$B69,Sonderzahlungen!$E$8:$E$67,"Nach Strategie")-(IF(AND(Schulden!J8&lt;Schulden!J9,D69&gt;0),MAX(0,D69+E69-MIN(Schulden!G8,D69+E69)),0)+IF(AND(Schulden!J9&lt;Schulden!J9,H69&gt;0),MAX(0,H69+I69-MIN(Schulden!G9,H69+I69)),0)+IF(AND(Schulden!J10&lt;Schulden!J9,L69&gt;0),MAX(0,L69+M69-MIN(Schulden!G10,L69+M69)),0)+IF(AND(Schulden!J11&lt;Schulden!J9,P69&gt;0),MAX(0,P69+Q69-MIN(Schulden!G11,P69+Q69)),0)+IF(AND(Schulden!J12&lt;Schulden!J9,T69&gt;0),MAX(0,T69+U69-MIN(Schulden!G12,T69+U69)),0)+IF(AND(Schulden!J13&lt;Schulden!J9,X69&gt;0),MAX(0,X69+Y69-MIN(Schulden!G13,X69+Y69)),0)+IF(AND(Schulden!J14&lt;Schulden!J9,AB69&gt;0),MAX(0,AB69+AC69-MIN(Schulden!G14,AB69+AC69)),0)+IF(AND(Schulden!J15&lt;Schulden!J9,AF69&gt;0),MAX(0,AF69+AG69-MIN(Schulden!G15,AF69+AG69)),0)+IF(AND(Schulden!J16&lt;Schulden!J9,AJ69&gt;0),MAX(0,AJ69+AK69-MIN(Schulden!G16,AJ69+AK69)),0)+IF(AND(Schulden!J17&lt;Schulden!J9,AN69&gt;0),MAX(0,AN69+AO69-MIN(Schulden!G17,AN69+AO69)),0)+IF(AND(Schulden!J18&lt;Schulden!J9,AR69&gt;0),MAX(0,AR69+AS69-MIN(Schulden!G18,AR69+AS69)),0)+IF(AND(Schulden!J19&lt;Schulden!J9,AV69&gt;0),MAX(0,AV69+AW69-MIN(Schulden!G19,AV69+AW69)),0)+IF(AND(Schulden!J20&lt;Schulden!J9,AZ69&gt;0),MAX(0,AZ69+BA69-MIN(Schulden!G20,AZ69+BA69)),0)+IF(AND(Schulden!J21&lt;Schulden!J9,BD69&gt;0),MAX(0,BD69+BE69-MIN(Schulden!G21,BD69+BE69)),0)+IF(AND(Schulden!J22&lt;Schulden!J9,BH69&gt;0),MAX(0,BH69+BI69-MIN(Schulden!G22,BH69+BI69)),0))),MAX(0,H69+I69-MIN(Schulden!G9,H69+I69)))+SUMIFS(Sonderzahlungen!$D$8:$D$67,Sonderzahlungen!$G$8:$G$67,$B69,Sonderzahlungen!$E$8:$E$67,"Gezielte Schuld",Sonderzahlungen!$F$8:$F$67,Schulden!B9)))</f>
        <v/>
      </c>
      <c r="K69" s="24">
        <f>MAX(0,H69+I69-J69)</f>
        <v/>
      </c>
      <c r="L69" s="24">
        <f>O68</f>
        <v/>
      </c>
      <c r="M69" s="24">
        <f>IF(L69&lt;=0,0,L69*Schulden!F10/12)</f>
        <v/>
      </c>
      <c r="N69" s="24">
        <f>IF(L69&lt;=0,0,MIN(L69+M69,MIN(Schulden!G10,L69+M69)+MIN(MAX(0,Strategie!$C$9+SUMIFS(Sonderzahlungen!$D$8:$D$67,Sonderzahlungen!$G$8:$G$67,$B69,Sonderzahlungen!$E$8:$E$67,"Nach Strategie")-(IF(AND(Schulden!J8&lt;Schulden!J10,D69&gt;0),MAX(0,D69+E69-MIN(Schulden!G8,D69+E69)),0)+IF(AND(Schulden!J9&lt;Schulden!J10,H69&gt;0),MAX(0,H69+I69-MIN(Schulden!G9,H69+I69)),0)+IF(AND(Schulden!J10&lt;Schulden!J10,L69&gt;0),MAX(0,L69+M69-MIN(Schulden!G10,L69+M69)),0)+IF(AND(Schulden!J11&lt;Schulden!J10,P69&gt;0),MAX(0,P69+Q69-MIN(Schulden!G11,P69+Q69)),0)+IF(AND(Schulden!J12&lt;Schulden!J10,T69&gt;0),MAX(0,T69+U69-MIN(Schulden!G12,T69+U69)),0)+IF(AND(Schulden!J13&lt;Schulden!J10,X69&gt;0),MAX(0,X69+Y69-MIN(Schulden!G13,X69+Y69)),0)+IF(AND(Schulden!J14&lt;Schulden!J10,AB69&gt;0),MAX(0,AB69+AC69-MIN(Schulden!G14,AB69+AC69)),0)+IF(AND(Schulden!J15&lt;Schulden!J10,AF69&gt;0),MAX(0,AF69+AG69-MIN(Schulden!G15,AF69+AG69)),0)+IF(AND(Schulden!J16&lt;Schulden!J10,AJ69&gt;0),MAX(0,AJ69+AK69-MIN(Schulden!G16,AJ69+AK69)),0)+IF(AND(Schulden!J17&lt;Schulden!J10,AN69&gt;0),MAX(0,AN69+AO69-MIN(Schulden!G17,AN69+AO69)),0)+IF(AND(Schulden!J18&lt;Schulden!J10,AR69&gt;0),MAX(0,AR69+AS69-MIN(Schulden!G18,AR69+AS69)),0)+IF(AND(Schulden!J19&lt;Schulden!J10,AV69&gt;0),MAX(0,AV69+AW69-MIN(Schulden!G19,AV69+AW69)),0)+IF(AND(Schulden!J20&lt;Schulden!J10,AZ69&gt;0),MAX(0,AZ69+BA69-MIN(Schulden!G20,AZ69+BA69)),0)+IF(AND(Schulden!J21&lt;Schulden!J10,BD69&gt;0),MAX(0,BD69+BE69-MIN(Schulden!G21,BD69+BE69)),0)+IF(AND(Schulden!J22&lt;Schulden!J10,BH69&gt;0),MAX(0,BH69+BI69-MIN(Schulden!G22,BH69+BI69)),0))),MAX(0,L69+M69-MIN(Schulden!G10,L69+M69)))+SUMIFS(Sonderzahlungen!$D$8:$D$67,Sonderzahlungen!$G$8:$G$67,$B69,Sonderzahlungen!$E$8:$E$67,"Gezielte Schuld",Sonderzahlungen!$F$8:$F$67,Schulden!B10)))</f>
        <v/>
      </c>
      <c r="O69" s="24">
        <f>MAX(0,L69+M69-N69)</f>
        <v/>
      </c>
      <c r="P69" s="24">
        <f>S68</f>
        <v/>
      </c>
      <c r="Q69" s="24">
        <f>IF(P69&lt;=0,0,P69*Schulden!F11/12)</f>
        <v/>
      </c>
      <c r="R69" s="24">
        <f>IF(P69&lt;=0,0,MIN(P69+Q69,MIN(Schulden!G11,P69+Q69)+MIN(MAX(0,Strategie!$C$9+SUMIFS(Sonderzahlungen!$D$8:$D$67,Sonderzahlungen!$G$8:$G$67,$B69,Sonderzahlungen!$E$8:$E$67,"Nach Strategie")-(IF(AND(Schulden!J8&lt;Schulden!J11,D69&gt;0),MAX(0,D69+E69-MIN(Schulden!G8,D69+E69)),0)+IF(AND(Schulden!J9&lt;Schulden!J11,H69&gt;0),MAX(0,H69+I69-MIN(Schulden!G9,H69+I69)),0)+IF(AND(Schulden!J10&lt;Schulden!J11,L69&gt;0),MAX(0,L69+M69-MIN(Schulden!G10,L69+M69)),0)+IF(AND(Schulden!J11&lt;Schulden!J11,P69&gt;0),MAX(0,P69+Q69-MIN(Schulden!G11,P69+Q69)),0)+IF(AND(Schulden!J12&lt;Schulden!J11,T69&gt;0),MAX(0,T69+U69-MIN(Schulden!G12,T69+U69)),0)+IF(AND(Schulden!J13&lt;Schulden!J11,X69&gt;0),MAX(0,X69+Y69-MIN(Schulden!G13,X69+Y69)),0)+IF(AND(Schulden!J14&lt;Schulden!J11,AB69&gt;0),MAX(0,AB69+AC69-MIN(Schulden!G14,AB69+AC69)),0)+IF(AND(Schulden!J15&lt;Schulden!J11,AF69&gt;0),MAX(0,AF69+AG69-MIN(Schulden!G15,AF69+AG69)),0)+IF(AND(Schulden!J16&lt;Schulden!J11,AJ69&gt;0),MAX(0,AJ69+AK69-MIN(Schulden!G16,AJ69+AK69)),0)+IF(AND(Schulden!J17&lt;Schulden!J11,AN69&gt;0),MAX(0,AN69+AO69-MIN(Schulden!G17,AN69+AO69)),0)+IF(AND(Schulden!J18&lt;Schulden!J11,AR69&gt;0),MAX(0,AR69+AS69-MIN(Schulden!G18,AR69+AS69)),0)+IF(AND(Schulden!J19&lt;Schulden!J11,AV69&gt;0),MAX(0,AV69+AW69-MIN(Schulden!G19,AV69+AW69)),0)+IF(AND(Schulden!J20&lt;Schulden!J11,AZ69&gt;0),MAX(0,AZ69+BA69-MIN(Schulden!G20,AZ69+BA69)),0)+IF(AND(Schulden!J21&lt;Schulden!J11,BD69&gt;0),MAX(0,BD69+BE69-MIN(Schulden!G21,BD69+BE69)),0)+IF(AND(Schulden!J22&lt;Schulden!J11,BH69&gt;0),MAX(0,BH69+BI69-MIN(Schulden!G22,BH69+BI69)),0))),MAX(0,P69+Q69-MIN(Schulden!G11,P69+Q69)))+SUMIFS(Sonderzahlungen!$D$8:$D$67,Sonderzahlungen!$G$8:$G$67,$B69,Sonderzahlungen!$E$8:$E$67,"Gezielte Schuld",Sonderzahlungen!$F$8:$F$67,Schulden!B11)))</f>
        <v/>
      </c>
      <c r="S69" s="24">
        <f>MAX(0,P69+Q69-R69)</f>
        <v/>
      </c>
      <c r="T69" s="24">
        <f>W68</f>
        <v/>
      </c>
      <c r="U69" s="24">
        <f>IF(T69&lt;=0,0,T69*Schulden!F12/12)</f>
        <v/>
      </c>
      <c r="V69" s="24">
        <f>IF(T69&lt;=0,0,MIN(T69+U69,MIN(Schulden!G12,T69+U69)+MIN(MAX(0,Strategie!$C$9+SUMIFS(Sonderzahlungen!$D$8:$D$67,Sonderzahlungen!$G$8:$G$67,$B69,Sonderzahlungen!$E$8:$E$67,"Nach Strategie")-(IF(AND(Schulden!J8&lt;Schulden!J12,D69&gt;0),MAX(0,D69+E69-MIN(Schulden!G8,D69+E69)),0)+IF(AND(Schulden!J9&lt;Schulden!J12,H69&gt;0),MAX(0,H69+I69-MIN(Schulden!G9,H69+I69)),0)+IF(AND(Schulden!J10&lt;Schulden!J12,L69&gt;0),MAX(0,L69+M69-MIN(Schulden!G10,L69+M69)),0)+IF(AND(Schulden!J11&lt;Schulden!J12,P69&gt;0),MAX(0,P69+Q69-MIN(Schulden!G11,P69+Q69)),0)+IF(AND(Schulden!J12&lt;Schulden!J12,T69&gt;0),MAX(0,T69+U69-MIN(Schulden!G12,T69+U69)),0)+IF(AND(Schulden!J13&lt;Schulden!J12,X69&gt;0),MAX(0,X69+Y69-MIN(Schulden!G13,X69+Y69)),0)+IF(AND(Schulden!J14&lt;Schulden!J12,AB69&gt;0),MAX(0,AB69+AC69-MIN(Schulden!G14,AB69+AC69)),0)+IF(AND(Schulden!J15&lt;Schulden!J12,AF69&gt;0),MAX(0,AF69+AG69-MIN(Schulden!G15,AF69+AG69)),0)+IF(AND(Schulden!J16&lt;Schulden!J12,AJ69&gt;0),MAX(0,AJ69+AK69-MIN(Schulden!G16,AJ69+AK69)),0)+IF(AND(Schulden!J17&lt;Schulden!J12,AN69&gt;0),MAX(0,AN69+AO69-MIN(Schulden!G17,AN69+AO69)),0)+IF(AND(Schulden!J18&lt;Schulden!J12,AR69&gt;0),MAX(0,AR69+AS69-MIN(Schulden!G18,AR69+AS69)),0)+IF(AND(Schulden!J19&lt;Schulden!J12,AV69&gt;0),MAX(0,AV69+AW69-MIN(Schulden!G19,AV69+AW69)),0)+IF(AND(Schulden!J20&lt;Schulden!J12,AZ69&gt;0),MAX(0,AZ69+BA69-MIN(Schulden!G20,AZ69+BA69)),0)+IF(AND(Schulden!J21&lt;Schulden!J12,BD69&gt;0),MAX(0,BD69+BE69-MIN(Schulden!G21,BD69+BE69)),0)+IF(AND(Schulden!J22&lt;Schulden!J12,BH69&gt;0),MAX(0,BH69+BI69-MIN(Schulden!G22,BH69+BI69)),0))),MAX(0,T69+U69-MIN(Schulden!G12,T69+U69)))+SUMIFS(Sonderzahlungen!$D$8:$D$67,Sonderzahlungen!$G$8:$G$67,$B69,Sonderzahlungen!$E$8:$E$67,"Gezielte Schuld",Sonderzahlungen!$F$8:$F$67,Schulden!B12)))</f>
        <v/>
      </c>
      <c r="W69" s="24">
        <f>MAX(0,T69+U69-V69)</f>
        <v/>
      </c>
      <c r="X69" s="24">
        <f>AA68</f>
        <v/>
      </c>
      <c r="Y69" s="24">
        <f>IF(X69&lt;=0,0,X69*Schulden!F13/12)</f>
        <v/>
      </c>
      <c r="Z69" s="24">
        <f>IF(X69&lt;=0,0,MIN(X69+Y69,MIN(Schulden!G13,X69+Y69)+MIN(MAX(0,Strategie!$C$9+SUMIFS(Sonderzahlungen!$D$8:$D$67,Sonderzahlungen!$G$8:$G$67,$B69,Sonderzahlungen!$E$8:$E$67,"Nach Strategie")-(IF(AND(Schulden!J8&lt;Schulden!J13,D69&gt;0),MAX(0,D69+E69-MIN(Schulden!G8,D69+E69)),0)+IF(AND(Schulden!J9&lt;Schulden!J13,H69&gt;0),MAX(0,H69+I69-MIN(Schulden!G9,H69+I69)),0)+IF(AND(Schulden!J10&lt;Schulden!J13,L69&gt;0),MAX(0,L69+M69-MIN(Schulden!G10,L69+M69)),0)+IF(AND(Schulden!J11&lt;Schulden!J13,P69&gt;0),MAX(0,P69+Q69-MIN(Schulden!G11,P69+Q69)),0)+IF(AND(Schulden!J12&lt;Schulden!J13,T69&gt;0),MAX(0,T69+U69-MIN(Schulden!G12,T69+U69)),0)+IF(AND(Schulden!J13&lt;Schulden!J13,X69&gt;0),MAX(0,X69+Y69-MIN(Schulden!G13,X69+Y69)),0)+IF(AND(Schulden!J14&lt;Schulden!J13,AB69&gt;0),MAX(0,AB69+AC69-MIN(Schulden!G14,AB69+AC69)),0)+IF(AND(Schulden!J15&lt;Schulden!J13,AF69&gt;0),MAX(0,AF69+AG69-MIN(Schulden!G15,AF69+AG69)),0)+IF(AND(Schulden!J16&lt;Schulden!J13,AJ69&gt;0),MAX(0,AJ69+AK69-MIN(Schulden!G16,AJ69+AK69)),0)+IF(AND(Schulden!J17&lt;Schulden!J13,AN69&gt;0),MAX(0,AN69+AO69-MIN(Schulden!G17,AN69+AO69)),0)+IF(AND(Schulden!J18&lt;Schulden!J13,AR69&gt;0),MAX(0,AR69+AS69-MIN(Schulden!G18,AR69+AS69)),0)+IF(AND(Schulden!J19&lt;Schulden!J13,AV69&gt;0),MAX(0,AV69+AW69-MIN(Schulden!G19,AV69+AW69)),0)+IF(AND(Schulden!J20&lt;Schulden!J13,AZ69&gt;0),MAX(0,AZ69+BA69-MIN(Schulden!G20,AZ69+BA69)),0)+IF(AND(Schulden!J21&lt;Schulden!J13,BD69&gt;0),MAX(0,BD69+BE69-MIN(Schulden!G21,BD69+BE69)),0)+IF(AND(Schulden!J22&lt;Schulden!J13,BH69&gt;0),MAX(0,BH69+BI69-MIN(Schulden!G22,BH69+BI69)),0))),MAX(0,X69+Y69-MIN(Schulden!G13,X69+Y69)))+SUMIFS(Sonderzahlungen!$D$8:$D$67,Sonderzahlungen!$G$8:$G$67,$B69,Sonderzahlungen!$E$8:$E$67,"Gezielte Schuld",Sonderzahlungen!$F$8:$F$67,Schulden!B13)))</f>
        <v/>
      </c>
      <c r="AA69" s="24">
        <f>MAX(0,X69+Y69-Z69)</f>
        <v/>
      </c>
      <c r="AB69" s="24">
        <f>AE68</f>
        <v/>
      </c>
      <c r="AC69" s="24">
        <f>IF(AB69&lt;=0,0,AB69*Schulden!F14/12)</f>
        <v/>
      </c>
      <c r="AD69" s="24">
        <f>IF(AB69&lt;=0,0,MIN(AB69+AC69,MIN(Schulden!G14,AB69+AC69)+MIN(MAX(0,Strategie!$C$9+SUMIFS(Sonderzahlungen!$D$8:$D$67,Sonderzahlungen!$G$8:$G$67,$B69,Sonderzahlungen!$E$8:$E$67,"Nach Strategie")-(IF(AND(Schulden!J8&lt;Schulden!J14,D69&gt;0),MAX(0,D69+E69-MIN(Schulden!G8,D69+E69)),0)+IF(AND(Schulden!J9&lt;Schulden!J14,H69&gt;0),MAX(0,H69+I69-MIN(Schulden!G9,H69+I69)),0)+IF(AND(Schulden!J10&lt;Schulden!J14,L69&gt;0),MAX(0,L69+M69-MIN(Schulden!G10,L69+M69)),0)+IF(AND(Schulden!J11&lt;Schulden!J14,P69&gt;0),MAX(0,P69+Q69-MIN(Schulden!G11,P69+Q69)),0)+IF(AND(Schulden!J12&lt;Schulden!J14,T69&gt;0),MAX(0,T69+U69-MIN(Schulden!G12,T69+U69)),0)+IF(AND(Schulden!J13&lt;Schulden!J14,X69&gt;0),MAX(0,X69+Y69-MIN(Schulden!G13,X69+Y69)),0)+IF(AND(Schulden!J14&lt;Schulden!J14,AB69&gt;0),MAX(0,AB69+AC69-MIN(Schulden!G14,AB69+AC69)),0)+IF(AND(Schulden!J15&lt;Schulden!J14,AF69&gt;0),MAX(0,AF69+AG69-MIN(Schulden!G15,AF69+AG69)),0)+IF(AND(Schulden!J16&lt;Schulden!J14,AJ69&gt;0),MAX(0,AJ69+AK69-MIN(Schulden!G16,AJ69+AK69)),0)+IF(AND(Schulden!J17&lt;Schulden!J14,AN69&gt;0),MAX(0,AN69+AO69-MIN(Schulden!G17,AN69+AO69)),0)+IF(AND(Schulden!J18&lt;Schulden!J14,AR69&gt;0),MAX(0,AR69+AS69-MIN(Schulden!G18,AR69+AS69)),0)+IF(AND(Schulden!J19&lt;Schulden!J14,AV69&gt;0),MAX(0,AV69+AW69-MIN(Schulden!G19,AV69+AW69)),0)+IF(AND(Schulden!J20&lt;Schulden!J14,AZ69&gt;0),MAX(0,AZ69+BA69-MIN(Schulden!G20,AZ69+BA69)),0)+IF(AND(Schulden!J21&lt;Schulden!J14,BD69&gt;0),MAX(0,BD69+BE69-MIN(Schulden!G21,BD69+BE69)),0)+IF(AND(Schulden!J22&lt;Schulden!J14,BH69&gt;0),MAX(0,BH69+BI69-MIN(Schulden!G22,BH69+BI69)),0))),MAX(0,AB69+AC69-MIN(Schulden!G14,AB69+AC69)))+SUMIFS(Sonderzahlungen!$D$8:$D$67,Sonderzahlungen!$G$8:$G$67,$B69,Sonderzahlungen!$E$8:$E$67,"Gezielte Schuld",Sonderzahlungen!$F$8:$F$67,Schulden!B14)))</f>
        <v/>
      </c>
      <c r="AE69" s="24">
        <f>MAX(0,AB69+AC69-AD69)</f>
        <v/>
      </c>
      <c r="AF69" s="24">
        <f>AI68</f>
        <v/>
      </c>
      <c r="AG69" s="24">
        <f>IF(AF69&lt;=0,0,AF69*Schulden!F15/12)</f>
        <v/>
      </c>
      <c r="AH69" s="24">
        <f>IF(AF69&lt;=0,0,MIN(AF69+AG69,MIN(Schulden!G15,AF69+AG69)+MIN(MAX(0,Strategie!$C$9+SUMIFS(Sonderzahlungen!$D$8:$D$67,Sonderzahlungen!$G$8:$G$67,$B69,Sonderzahlungen!$E$8:$E$67,"Nach Strategie")-(IF(AND(Schulden!J8&lt;Schulden!J15,D69&gt;0),MAX(0,D69+E69-MIN(Schulden!G8,D69+E69)),0)+IF(AND(Schulden!J9&lt;Schulden!J15,H69&gt;0),MAX(0,H69+I69-MIN(Schulden!G9,H69+I69)),0)+IF(AND(Schulden!J10&lt;Schulden!J15,L69&gt;0),MAX(0,L69+M69-MIN(Schulden!G10,L69+M69)),0)+IF(AND(Schulden!J11&lt;Schulden!J15,P69&gt;0),MAX(0,P69+Q69-MIN(Schulden!G11,P69+Q69)),0)+IF(AND(Schulden!J12&lt;Schulden!J15,T69&gt;0),MAX(0,T69+U69-MIN(Schulden!G12,T69+U69)),0)+IF(AND(Schulden!J13&lt;Schulden!J15,X69&gt;0),MAX(0,X69+Y69-MIN(Schulden!G13,X69+Y69)),0)+IF(AND(Schulden!J14&lt;Schulden!J15,AB69&gt;0),MAX(0,AB69+AC69-MIN(Schulden!G14,AB69+AC69)),0)+IF(AND(Schulden!J15&lt;Schulden!J15,AF69&gt;0),MAX(0,AF69+AG69-MIN(Schulden!G15,AF69+AG69)),0)+IF(AND(Schulden!J16&lt;Schulden!J15,AJ69&gt;0),MAX(0,AJ69+AK69-MIN(Schulden!G16,AJ69+AK69)),0)+IF(AND(Schulden!J17&lt;Schulden!J15,AN69&gt;0),MAX(0,AN69+AO69-MIN(Schulden!G17,AN69+AO69)),0)+IF(AND(Schulden!J18&lt;Schulden!J15,AR69&gt;0),MAX(0,AR69+AS69-MIN(Schulden!G18,AR69+AS69)),0)+IF(AND(Schulden!J19&lt;Schulden!J15,AV69&gt;0),MAX(0,AV69+AW69-MIN(Schulden!G19,AV69+AW69)),0)+IF(AND(Schulden!J20&lt;Schulden!J15,AZ69&gt;0),MAX(0,AZ69+BA69-MIN(Schulden!G20,AZ69+BA69)),0)+IF(AND(Schulden!J21&lt;Schulden!J15,BD69&gt;0),MAX(0,BD69+BE69-MIN(Schulden!G21,BD69+BE69)),0)+IF(AND(Schulden!J22&lt;Schulden!J15,BH69&gt;0),MAX(0,BH69+BI69-MIN(Schulden!G22,BH69+BI69)),0))),MAX(0,AF69+AG69-MIN(Schulden!G15,AF69+AG69)))+SUMIFS(Sonderzahlungen!$D$8:$D$67,Sonderzahlungen!$G$8:$G$67,$B69,Sonderzahlungen!$E$8:$E$67,"Gezielte Schuld",Sonderzahlungen!$F$8:$F$67,Schulden!B15)))</f>
        <v/>
      </c>
      <c r="AI69" s="24">
        <f>MAX(0,AF69+AG69-AH69)</f>
        <v/>
      </c>
      <c r="AJ69" s="24">
        <f>AM68</f>
        <v/>
      </c>
      <c r="AK69" s="24">
        <f>IF(AJ69&lt;=0,0,AJ69*Schulden!F16/12)</f>
        <v/>
      </c>
      <c r="AL69" s="24">
        <f>IF(AJ69&lt;=0,0,MIN(AJ69+AK69,MIN(Schulden!G16,AJ69+AK69)+MIN(MAX(0,Strategie!$C$9+SUMIFS(Sonderzahlungen!$D$8:$D$67,Sonderzahlungen!$G$8:$G$67,$B69,Sonderzahlungen!$E$8:$E$67,"Nach Strategie")-(IF(AND(Schulden!J8&lt;Schulden!J16,D69&gt;0),MAX(0,D69+E69-MIN(Schulden!G8,D69+E69)),0)+IF(AND(Schulden!J9&lt;Schulden!J16,H69&gt;0),MAX(0,H69+I69-MIN(Schulden!G9,H69+I69)),0)+IF(AND(Schulden!J10&lt;Schulden!J16,L69&gt;0),MAX(0,L69+M69-MIN(Schulden!G10,L69+M69)),0)+IF(AND(Schulden!J11&lt;Schulden!J16,P69&gt;0),MAX(0,P69+Q69-MIN(Schulden!G11,P69+Q69)),0)+IF(AND(Schulden!J12&lt;Schulden!J16,T69&gt;0),MAX(0,T69+U69-MIN(Schulden!G12,T69+U69)),0)+IF(AND(Schulden!J13&lt;Schulden!J16,X69&gt;0),MAX(0,X69+Y69-MIN(Schulden!G13,X69+Y69)),0)+IF(AND(Schulden!J14&lt;Schulden!J16,AB69&gt;0),MAX(0,AB69+AC69-MIN(Schulden!G14,AB69+AC69)),0)+IF(AND(Schulden!J15&lt;Schulden!J16,AF69&gt;0),MAX(0,AF69+AG69-MIN(Schulden!G15,AF69+AG69)),0)+IF(AND(Schulden!J16&lt;Schulden!J16,AJ69&gt;0),MAX(0,AJ69+AK69-MIN(Schulden!G16,AJ69+AK69)),0)+IF(AND(Schulden!J17&lt;Schulden!J16,AN69&gt;0),MAX(0,AN69+AO69-MIN(Schulden!G17,AN69+AO69)),0)+IF(AND(Schulden!J18&lt;Schulden!J16,AR69&gt;0),MAX(0,AR69+AS69-MIN(Schulden!G18,AR69+AS69)),0)+IF(AND(Schulden!J19&lt;Schulden!J16,AV69&gt;0),MAX(0,AV69+AW69-MIN(Schulden!G19,AV69+AW69)),0)+IF(AND(Schulden!J20&lt;Schulden!J16,AZ69&gt;0),MAX(0,AZ69+BA69-MIN(Schulden!G20,AZ69+BA69)),0)+IF(AND(Schulden!J21&lt;Schulden!J16,BD69&gt;0),MAX(0,BD69+BE69-MIN(Schulden!G21,BD69+BE69)),0)+IF(AND(Schulden!J22&lt;Schulden!J16,BH69&gt;0),MAX(0,BH69+BI69-MIN(Schulden!G22,BH69+BI69)),0))),MAX(0,AJ69+AK69-MIN(Schulden!G16,AJ69+AK69)))+SUMIFS(Sonderzahlungen!$D$8:$D$67,Sonderzahlungen!$G$8:$G$67,$B69,Sonderzahlungen!$E$8:$E$67,"Gezielte Schuld",Sonderzahlungen!$F$8:$F$67,Schulden!B16)))</f>
        <v/>
      </c>
      <c r="AM69" s="24">
        <f>MAX(0,AJ69+AK69-AL69)</f>
        <v/>
      </c>
      <c r="AN69" s="24">
        <f>AQ68</f>
        <v/>
      </c>
      <c r="AO69" s="24">
        <f>IF(AN69&lt;=0,0,AN69*Schulden!F17/12)</f>
        <v/>
      </c>
      <c r="AP69" s="24">
        <f>IF(AN69&lt;=0,0,MIN(AN69+AO69,MIN(Schulden!G17,AN69+AO69)+MIN(MAX(0,Strategie!$C$9+SUMIFS(Sonderzahlungen!$D$8:$D$67,Sonderzahlungen!$G$8:$G$67,$B69,Sonderzahlungen!$E$8:$E$67,"Nach Strategie")-(IF(AND(Schulden!J8&lt;Schulden!J17,D69&gt;0),MAX(0,D69+E69-MIN(Schulden!G8,D69+E69)),0)+IF(AND(Schulden!J9&lt;Schulden!J17,H69&gt;0),MAX(0,H69+I69-MIN(Schulden!G9,H69+I69)),0)+IF(AND(Schulden!J10&lt;Schulden!J17,L69&gt;0),MAX(0,L69+M69-MIN(Schulden!G10,L69+M69)),0)+IF(AND(Schulden!J11&lt;Schulden!J17,P69&gt;0),MAX(0,P69+Q69-MIN(Schulden!G11,P69+Q69)),0)+IF(AND(Schulden!J12&lt;Schulden!J17,T69&gt;0),MAX(0,T69+U69-MIN(Schulden!G12,T69+U69)),0)+IF(AND(Schulden!J13&lt;Schulden!J17,X69&gt;0),MAX(0,X69+Y69-MIN(Schulden!G13,X69+Y69)),0)+IF(AND(Schulden!J14&lt;Schulden!J17,AB69&gt;0),MAX(0,AB69+AC69-MIN(Schulden!G14,AB69+AC69)),0)+IF(AND(Schulden!J15&lt;Schulden!J17,AF69&gt;0),MAX(0,AF69+AG69-MIN(Schulden!G15,AF69+AG69)),0)+IF(AND(Schulden!J16&lt;Schulden!J17,AJ69&gt;0),MAX(0,AJ69+AK69-MIN(Schulden!G16,AJ69+AK69)),0)+IF(AND(Schulden!J17&lt;Schulden!J17,AN69&gt;0),MAX(0,AN69+AO69-MIN(Schulden!G17,AN69+AO69)),0)+IF(AND(Schulden!J18&lt;Schulden!J17,AR69&gt;0),MAX(0,AR69+AS69-MIN(Schulden!G18,AR69+AS69)),0)+IF(AND(Schulden!J19&lt;Schulden!J17,AV69&gt;0),MAX(0,AV69+AW69-MIN(Schulden!G19,AV69+AW69)),0)+IF(AND(Schulden!J20&lt;Schulden!J17,AZ69&gt;0),MAX(0,AZ69+BA69-MIN(Schulden!G20,AZ69+BA69)),0)+IF(AND(Schulden!J21&lt;Schulden!J17,BD69&gt;0),MAX(0,BD69+BE69-MIN(Schulden!G21,BD69+BE69)),0)+IF(AND(Schulden!J22&lt;Schulden!J17,BH69&gt;0),MAX(0,BH69+BI69-MIN(Schulden!G22,BH69+BI69)),0))),MAX(0,AN69+AO69-MIN(Schulden!G17,AN69+AO69)))+SUMIFS(Sonderzahlungen!$D$8:$D$67,Sonderzahlungen!$G$8:$G$67,$B69,Sonderzahlungen!$E$8:$E$67,"Gezielte Schuld",Sonderzahlungen!$F$8:$F$67,Schulden!B17)))</f>
        <v/>
      </c>
      <c r="AQ69" s="24">
        <f>MAX(0,AN69+AO69-AP69)</f>
        <v/>
      </c>
      <c r="AR69" s="24">
        <f>AU68</f>
        <v/>
      </c>
      <c r="AS69" s="24">
        <f>IF(AR69&lt;=0,0,AR69*Schulden!F18/12)</f>
        <v/>
      </c>
      <c r="AT69" s="24">
        <f>IF(AR69&lt;=0,0,MIN(AR69+AS69,MIN(Schulden!G18,AR69+AS69)+MIN(MAX(0,Strategie!$C$9+SUMIFS(Sonderzahlungen!$D$8:$D$67,Sonderzahlungen!$G$8:$G$67,$B69,Sonderzahlungen!$E$8:$E$67,"Nach Strategie")-(IF(AND(Schulden!J8&lt;Schulden!J18,D69&gt;0),MAX(0,D69+E69-MIN(Schulden!G8,D69+E69)),0)+IF(AND(Schulden!J9&lt;Schulden!J18,H69&gt;0),MAX(0,H69+I69-MIN(Schulden!G9,H69+I69)),0)+IF(AND(Schulden!J10&lt;Schulden!J18,L69&gt;0),MAX(0,L69+M69-MIN(Schulden!G10,L69+M69)),0)+IF(AND(Schulden!J11&lt;Schulden!J18,P69&gt;0),MAX(0,P69+Q69-MIN(Schulden!G11,P69+Q69)),0)+IF(AND(Schulden!J12&lt;Schulden!J18,T69&gt;0),MAX(0,T69+U69-MIN(Schulden!G12,T69+U69)),0)+IF(AND(Schulden!J13&lt;Schulden!J18,X69&gt;0),MAX(0,X69+Y69-MIN(Schulden!G13,X69+Y69)),0)+IF(AND(Schulden!J14&lt;Schulden!J18,AB69&gt;0),MAX(0,AB69+AC69-MIN(Schulden!G14,AB69+AC69)),0)+IF(AND(Schulden!J15&lt;Schulden!J18,AF69&gt;0),MAX(0,AF69+AG69-MIN(Schulden!G15,AF69+AG69)),0)+IF(AND(Schulden!J16&lt;Schulden!J18,AJ69&gt;0),MAX(0,AJ69+AK69-MIN(Schulden!G16,AJ69+AK69)),0)+IF(AND(Schulden!J17&lt;Schulden!J18,AN69&gt;0),MAX(0,AN69+AO69-MIN(Schulden!G17,AN69+AO69)),0)+IF(AND(Schulden!J18&lt;Schulden!J18,AR69&gt;0),MAX(0,AR69+AS69-MIN(Schulden!G18,AR69+AS69)),0)+IF(AND(Schulden!J19&lt;Schulden!J18,AV69&gt;0),MAX(0,AV69+AW69-MIN(Schulden!G19,AV69+AW69)),0)+IF(AND(Schulden!J20&lt;Schulden!J18,AZ69&gt;0),MAX(0,AZ69+BA69-MIN(Schulden!G20,AZ69+BA69)),0)+IF(AND(Schulden!J21&lt;Schulden!J18,BD69&gt;0),MAX(0,BD69+BE69-MIN(Schulden!G21,BD69+BE69)),0)+IF(AND(Schulden!J22&lt;Schulden!J18,BH69&gt;0),MAX(0,BH69+BI69-MIN(Schulden!G22,BH69+BI69)),0))),MAX(0,AR69+AS69-MIN(Schulden!G18,AR69+AS69)))+SUMIFS(Sonderzahlungen!$D$8:$D$67,Sonderzahlungen!$G$8:$G$67,$B69,Sonderzahlungen!$E$8:$E$67,"Gezielte Schuld",Sonderzahlungen!$F$8:$F$67,Schulden!B18)))</f>
        <v/>
      </c>
      <c r="AU69" s="24">
        <f>MAX(0,AR69+AS69-AT69)</f>
        <v/>
      </c>
      <c r="AV69" s="24">
        <f>AY68</f>
        <v/>
      </c>
      <c r="AW69" s="24">
        <f>IF(AV69&lt;=0,0,AV69*Schulden!F19/12)</f>
        <v/>
      </c>
      <c r="AX69" s="24">
        <f>IF(AV69&lt;=0,0,MIN(AV69+AW69,MIN(Schulden!G19,AV69+AW69)+MIN(MAX(0,Strategie!$C$9+SUMIFS(Sonderzahlungen!$D$8:$D$67,Sonderzahlungen!$G$8:$G$67,$B69,Sonderzahlungen!$E$8:$E$67,"Nach Strategie")-(IF(AND(Schulden!J8&lt;Schulden!J19,D69&gt;0),MAX(0,D69+E69-MIN(Schulden!G8,D69+E69)),0)+IF(AND(Schulden!J9&lt;Schulden!J19,H69&gt;0),MAX(0,H69+I69-MIN(Schulden!G9,H69+I69)),0)+IF(AND(Schulden!J10&lt;Schulden!J19,L69&gt;0),MAX(0,L69+M69-MIN(Schulden!G10,L69+M69)),0)+IF(AND(Schulden!J11&lt;Schulden!J19,P69&gt;0),MAX(0,P69+Q69-MIN(Schulden!G11,P69+Q69)),0)+IF(AND(Schulden!J12&lt;Schulden!J19,T69&gt;0),MAX(0,T69+U69-MIN(Schulden!G12,T69+U69)),0)+IF(AND(Schulden!J13&lt;Schulden!J19,X69&gt;0),MAX(0,X69+Y69-MIN(Schulden!G13,X69+Y69)),0)+IF(AND(Schulden!J14&lt;Schulden!J19,AB69&gt;0),MAX(0,AB69+AC69-MIN(Schulden!G14,AB69+AC69)),0)+IF(AND(Schulden!J15&lt;Schulden!J19,AF69&gt;0),MAX(0,AF69+AG69-MIN(Schulden!G15,AF69+AG69)),0)+IF(AND(Schulden!J16&lt;Schulden!J19,AJ69&gt;0),MAX(0,AJ69+AK69-MIN(Schulden!G16,AJ69+AK69)),0)+IF(AND(Schulden!J17&lt;Schulden!J19,AN69&gt;0),MAX(0,AN69+AO69-MIN(Schulden!G17,AN69+AO69)),0)+IF(AND(Schulden!J18&lt;Schulden!J19,AR69&gt;0),MAX(0,AR69+AS69-MIN(Schulden!G18,AR69+AS69)),0)+IF(AND(Schulden!J19&lt;Schulden!J19,AV69&gt;0),MAX(0,AV69+AW69-MIN(Schulden!G19,AV69+AW69)),0)+IF(AND(Schulden!J20&lt;Schulden!J19,AZ69&gt;0),MAX(0,AZ69+BA69-MIN(Schulden!G20,AZ69+BA69)),0)+IF(AND(Schulden!J21&lt;Schulden!J19,BD69&gt;0),MAX(0,BD69+BE69-MIN(Schulden!G21,BD69+BE69)),0)+IF(AND(Schulden!J22&lt;Schulden!J19,BH69&gt;0),MAX(0,BH69+BI69-MIN(Schulden!G22,BH69+BI69)),0))),MAX(0,AV69+AW69-MIN(Schulden!G19,AV69+AW69)))+SUMIFS(Sonderzahlungen!$D$8:$D$67,Sonderzahlungen!$G$8:$G$67,$B69,Sonderzahlungen!$E$8:$E$67,"Gezielte Schuld",Sonderzahlungen!$F$8:$F$67,Schulden!B19)))</f>
        <v/>
      </c>
      <c r="AY69" s="24">
        <f>MAX(0,AV69+AW69-AX69)</f>
        <v/>
      </c>
      <c r="AZ69" s="24">
        <f>BC68</f>
        <v/>
      </c>
      <c r="BA69" s="24">
        <f>IF(AZ69&lt;=0,0,AZ69*Schulden!F20/12)</f>
        <v/>
      </c>
      <c r="BB69" s="24">
        <f>IF(AZ69&lt;=0,0,MIN(AZ69+BA69,MIN(Schulden!G20,AZ69+BA69)+MIN(MAX(0,Strategie!$C$9+SUMIFS(Sonderzahlungen!$D$8:$D$67,Sonderzahlungen!$G$8:$G$67,$B69,Sonderzahlungen!$E$8:$E$67,"Nach Strategie")-(IF(AND(Schulden!J8&lt;Schulden!J20,D69&gt;0),MAX(0,D69+E69-MIN(Schulden!G8,D69+E69)),0)+IF(AND(Schulden!J9&lt;Schulden!J20,H69&gt;0),MAX(0,H69+I69-MIN(Schulden!G9,H69+I69)),0)+IF(AND(Schulden!J10&lt;Schulden!J20,L69&gt;0),MAX(0,L69+M69-MIN(Schulden!G10,L69+M69)),0)+IF(AND(Schulden!J11&lt;Schulden!J20,P69&gt;0),MAX(0,P69+Q69-MIN(Schulden!G11,P69+Q69)),0)+IF(AND(Schulden!J12&lt;Schulden!J20,T69&gt;0),MAX(0,T69+U69-MIN(Schulden!G12,T69+U69)),0)+IF(AND(Schulden!J13&lt;Schulden!J20,X69&gt;0),MAX(0,X69+Y69-MIN(Schulden!G13,X69+Y69)),0)+IF(AND(Schulden!J14&lt;Schulden!J20,AB69&gt;0),MAX(0,AB69+AC69-MIN(Schulden!G14,AB69+AC69)),0)+IF(AND(Schulden!J15&lt;Schulden!J20,AF69&gt;0),MAX(0,AF69+AG69-MIN(Schulden!G15,AF69+AG69)),0)+IF(AND(Schulden!J16&lt;Schulden!J20,AJ69&gt;0),MAX(0,AJ69+AK69-MIN(Schulden!G16,AJ69+AK69)),0)+IF(AND(Schulden!J17&lt;Schulden!J20,AN69&gt;0),MAX(0,AN69+AO69-MIN(Schulden!G17,AN69+AO69)),0)+IF(AND(Schulden!J18&lt;Schulden!J20,AR69&gt;0),MAX(0,AR69+AS69-MIN(Schulden!G18,AR69+AS69)),0)+IF(AND(Schulden!J19&lt;Schulden!J20,AV69&gt;0),MAX(0,AV69+AW69-MIN(Schulden!G19,AV69+AW69)),0)+IF(AND(Schulden!J20&lt;Schulden!J20,AZ69&gt;0),MAX(0,AZ69+BA69-MIN(Schulden!G20,AZ69+BA69)),0)+IF(AND(Schulden!J21&lt;Schulden!J20,BD69&gt;0),MAX(0,BD69+BE69-MIN(Schulden!G21,BD69+BE69)),0)+IF(AND(Schulden!J22&lt;Schulden!J20,BH69&gt;0),MAX(0,BH69+BI69-MIN(Schulden!G22,BH69+BI69)),0))),MAX(0,AZ69+BA69-MIN(Schulden!G20,AZ69+BA69)))+SUMIFS(Sonderzahlungen!$D$8:$D$67,Sonderzahlungen!$G$8:$G$67,$B69,Sonderzahlungen!$E$8:$E$67,"Gezielte Schuld",Sonderzahlungen!$F$8:$F$67,Schulden!B20)))</f>
        <v/>
      </c>
      <c r="BC69" s="24">
        <f>MAX(0,AZ69+BA69-BB69)</f>
        <v/>
      </c>
      <c r="BD69" s="24">
        <f>BG68</f>
        <v/>
      </c>
      <c r="BE69" s="24">
        <f>IF(BD69&lt;=0,0,BD69*Schulden!F21/12)</f>
        <v/>
      </c>
      <c r="BF69" s="24">
        <f>IF(BD69&lt;=0,0,MIN(BD69+BE69,MIN(Schulden!G21,BD69+BE69)+MIN(MAX(0,Strategie!$C$9+SUMIFS(Sonderzahlungen!$D$8:$D$67,Sonderzahlungen!$G$8:$G$67,$B69,Sonderzahlungen!$E$8:$E$67,"Nach Strategie")-(IF(AND(Schulden!J8&lt;Schulden!J21,D69&gt;0),MAX(0,D69+E69-MIN(Schulden!G8,D69+E69)),0)+IF(AND(Schulden!J9&lt;Schulden!J21,H69&gt;0),MAX(0,H69+I69-MIN(Schulden!G9,H69+I69)),0)+IF(AND(Schulden!J10&lt;Schulden!J21,L69&gt;0),MAX(0,L69+M69-MIN(Schulden!G10,L69+M69)),0)+IF(AND(Schulden!J11&lt;Schulden!J21,P69&gt;0),MAX(0,P69+Q69-MIN(Schulden!G11,P69+Q69)),0)+IF(AND(Schulden!J12&lt;Schulden!J21,T69&gt;0),MAX(0,T69+U69-MIN(Schulden!G12,T69+U69)),0)+IF(AND(Schulden!J13&lt;Schulden!J21,X69&gt;0),MAX(0,X69+Y69-MIN(Schulden!G13,X69+Y69)),0)+IF(AND(Schulden!J14&lt;Schulden!J21,AB69&gt;0),MAX(0,AB69+AC69-MIN(Schulden!G14,AB69+AC69)),0)+IF(AND(Schulden!J15&lt;Schulden!J21,AF69&gt;0),MAX(0,AF69+AG69-MIN(Schulden!G15,AF69+AG69)),0)+IF(AND(Schulden!J16&lt;Schulden!J21,AJ69&gt;0),MAX(0,AJ69+AK69-MIN(Schulden!G16,AJ69+AK69)),0)+IF(AND(Schulden!J17&lt;Schulden!J21,AN69&gt;0),MAX(0,AN69+AO69-MIN(Schulden!G17,AN69+AO69)),0)+IF(AND(Schulden!J18&lt;Schulden!J21,AR69&gt;0),MAX(0,AR69+AS69-MIN(Schulden!G18,AR69+AS69)),0)+IF(AND(Schulden!J19&lt;Schulden!J21,AV69&gt;0),MAX(0,AV69+AW69-MIN(Schulden!G19,AV69+AW69)),0)+IF(AND(Schulden!J20&lt;Schulden!J21,AZ69&gt;0),MAX(0,AZ69+BA69-MIN(Schulden!G20,AZ69+BA69)),0)+IF(AND(Schulden!J21&lt;Schulden!J21,BD69&gt;0),MAX(0,BD69+BE69-MIN(Schulden!G21,BD69+BE69)),0)+IF(AND(Schulden!J22&lt;Schulden!J21,BH69&gt;0),MAX(0,BH69+BI69-MIN(Schulden!G22,BH69+BI69)),0))),MAX(0,BD69+BE69-MIN(Schulden!G21,BD69+BE69)))+SUMIFS(Sonderzahlungen!$D$8:$D$67,Sonderzahlungen!$G$8:$G$67,$B69,Sonderzahlungen!$E$8:$E$67,"Gezielte Schuld",Sonderzahlungen!$F$8:$F$67,Schulden!B21)))</f>
        <v/>
      </c>
      <c r="BG69" s="24">
        <f>MAX(0,BD69+BE69-BF69)</f>
        <v/>
      </c>
      <c r="BH69" s="24">
        <f>BK68</f>
        <v/>
      </c>
      <c r="BI69" s="24">
        <f>IF(BH69&lt;=0,0,BH69*Schulden!F22/12)</f>
        <v/>
      </c>
      <c r="BJ69" s="24">
        <f>IF(BH69&lt;=0,0,MIN(BH69+BI69,MIN(Schulden!G22,BH69+BI69)+MIN(MAX(0,Strategie!$C$9+SUMIFS(Sonderzahlungen!$D$8:$D$67,Sonderzahlungen!$G$8:$G$67,$B69,Sonderzahlungen!$E$8:$E$67,"Nach Strategie")-(IF(AND(Schulden!J8&lt;Schulden!J22,D69&gt;0),MAX(0,D69+E69-MIN(Schulden!G8,D69+E69)),0)+IF(AND(Schulden!J9&lt;Schulden!J22,H69&gt;0),MAX(0,H69+I69-MIN(Schulden!G9,H69+I69)),0)+IF(AND(Schulden!J10&lt;Schulden!J22,L69&gt;0),MAX(0,L69+M69-MIN(Schulden!G10,L69+M69)),0)+IF(AND(Schulden!J11&lt;Schulden!J22,P69&gt;0),MAX(0,P69+Q69-MIN(Schulden!G11,P69+Q69)),0)+IF(AND(Schulden!J12&lt;Schulden!J22,T69&gt;0),MAX(0,T69+U69-MIN(Schulden!G12,T69+U69)),0)+IF(AND(Schulden!J13&lt;Schulden!J22,X69&gt;0),MAX(0,X69+Y69-MIN(Schulden!G13,X69+Y69)),0)+IF(AND(Schulden!J14&lt;Schulden!J22,AB69&gt;0),MAX(0,AB69+AC69-MIN(Schulden!G14,AB69+AC69)),0)+IF(AND(Schulden!J15&lt;Schulden!J22,AF69&gt;0),MAX(0,AF69+AG69-MIN(Schulden!G15,AF69+AG69)),0)+IF(AND(Schulden!J16&lt;Schulden!J22,AJ69&gt;0),MAX(0,AJ69+AK69-MIN(Schulden!G16,AJ69+AK69)),0)+IF(AND(Schulden!J17&lt;Schulden!J22,AN69&gt;0),MAX(0,AN69+AO69-MIN(Schulden!G17,AN69+AO69)),0)+IF(AND(Schulden!J18&lt;Schulden!J22,AR69&gt;0),MAX(0,AR69+AS69-MIN(Schulden!G18,AR69+AS69)),0)+IF(AND(Schulden!J19&lt;Schulden!J22,AV69&gt;0),MAX(0,AV69+AW69-MIN(Schulden!G19,AV69+AW69)),0)+IF(AND(Schulden!J20&lt;Schulden!J22,AZ69&gt;0),MAX(0,AZ69+BA69-MIN(Schulden!G20,AZ69+BA69)),0)+IF(AND(Schulden!J21&lt;Schulden!J22,BD69&gt;0),MAX(0,BD69+BE69-MIN(Schulden!G21,BD69+BE69)),0)+IF(AND(Schulden!J22&lt;Schulden!J22,BH69&gt;0),MAX(0,BH69+BI69-MIN(Schulden!G22,BH69+BI69)),0))),MAX(0,BH69+BI69-MIN(Schulden!G22,BH69+BI69)))+SUMIFS(Sonderzahlungen!$D$8:$D$67,Sonderzahlungen!$G$8:$G$67,$B69,Sonderzahlungen!$E$8:$E$67,"Gezielte Schuld",Sonderzahlungen!$F$8:$F$67,Schulden!B22)))</f>
        <v/>
      </c>
      <c r="BK69" s="24">
        <f>MAX(0,BH69+BI69-BJ69)</f>
        <v/>
      </c>
    </row>
    <row r="70">
      <c r="B70" s="23">
        <f>EDATE(B69,1)</f>
        <v/>
      </c>
      <c r="C70" s="24">
        <f>SUMIFS(Sonderzahlungen!$D$8:$D$67,Sonderzahlungen!$G$8:$G$67,B70)</f>
        <v/>
      </c>
      <c r="D70" s="24">
        <f>G69</f>
        <v/>
      </c>
      <c r="E70" s="24">
        <f>IF(D70&lt;=0,0,D70*Schulden!F8/12)</f>
        <v/>
      </c>
      <c r="F70" s="24">
        <f>IF(D70&lt;=0,0,MIN(D70+E70,MIN(Schulden!G8,D70+E70)+MIN(MAX(0,Strategie!$C$9+SUMIFS(Sonderzahlungen!$D$8:$D$67,Sonderzahlungen!$G$8:$G$67,$B70,Sonderzahlungen!$E$8:$E$67,"Nach Strategie")-(IF(AND(Schulden!J8&lt;Schulden!J8,D70&gt;0),MAX(0,D70+E70-MIN(Schulden!G8,D70+E70)),0)+IF(AND(Schulden!J9&lt;Schulden!J8,H70&gt;0),MAX(0,H70+I70-MIN(Schulden!G9,H70+I70)),0)+IF(AND(Schulden!J10&lt;Schulden!J8,L70&gt;0),MAX(0,L70+M70-MIN(Schulden!G10,L70+M70)),0)+IF(AND(Schulden!J11&lt;Schulden!J8,P70&gt;0),MAX(0,P70+Q70-MIN(Schulden!G11,P70+Q70)),0)+IF(AND(Schulden!J12&lt;Schulden!J8,T70&gt;0),MAX(0,T70+U70-MIN(Schulden!G12,T70+U70)),0)+IF(AND(Schulden!J13&lt;Schulden!J8,X70&gt;0),MAX(0,X70+Y70-MIN(Schulden!G13,X70+Y70)),0)+IF(AND(Schulden!J14&lt;Schulden!J8,AB70&gt;0),MAX(0,AB70+AC70-MIN(Schulden!G14,AB70+AC70)),0)+IF(AND(Schulden!J15&lt;Schulden!J8,AF70&gt;0),MAX(0,AF70+AG70-MIN(Schulden!G15,AF70+AG70)),0)+IF(AND(Schulden!J16&lt;Schulden!J8,AJ70&gt;0),MAX(0,AJ70+AK70-MIN(Schulden!G16,AJ70+AK70)),0)+IF(AND(Schulden!J17&lt;Schulden!J8,AN70&gt;0),MAX(0,AN70+AO70-MIN(Schulden!G17,AN70+AO70)),0)+IF(AND(Schulden!J18&lt;Schulden!J8,AR70&gt;0),MAX(0,AR70+AS70-MIN(Schulden!G18,AR70+AS70)),0)+IF(AND(Schulden!J19&lt;Schulden!J8,AV70&gt;0),MAX(0,AV70+AW70-MIN(Schulden!G19,AV70+AW70)),0)+IF(AND(Schulden!J20&lt;Schulden!J8,AZ70&gt;0),MAX(0,AZ70+BA70-MIN(Schulden!G20,AZ70+BA70)),0)+IF(AND(Schulden!J21&lt;Schulden!J8,BD70&gt;0),MAX(0,BD70+BE70-MIN(Schulden!G21,BD70+BE70)),0)+IF(AND(Schulden!J22&lt;Schulden!J8,BH70&gt;0),MAX(0,BH70+BI70-MIN(Schulden!G22,BH70+BI70)),0))),MAX(0,D70+E70-MIN(Schulden!G8,D70+E70)))+SUMIFS(Sonderzahlungen!$D$8:$D$67,Sonderzahlungen!$G$8:$G$67,$B70,Sonderzahlungen!$E$8:$E$67,"Gezielte Schuld",Sonderzahlungen!$F$8:$F$67,Schulden!B8)))</f>
        <v/>
      </c>
      <c r="G70" s="24">
        <f>MAX(0,D70+E70-F70)</f>
        <v/>
      </c>
      <c r="H70" s="24">
        <f>K69</f>
        <v/>
      </c>
      <c r="I70" s="24">
        <f>IF(H70&lt;=0,0,H70*Schulden!F9/12)</f>
        <v/>
      </c>
      <c r="J70" s="24">
        <f>IF(H70&lt;=0,0,MIN(H70+I70,MIN(Schulden!G9,H70+I70)+MIN(MAX(0,Strategie!$C$9+SUMIFS(Sonderzahlungen!$D$8:$D$67,Sonderzahlungen!$G$8:$G$67,$B70,Sonderzahlungen!$E$8:$E$67,"Nach Strategie")-(IF(AND(Schulden!J8&lt;Schulden!J9,D70&gt;0),MAX(0,D70+E70-MIN(Schulden!G8,D70+E70)),0)+IF(AND(Schulden!J9&lt;Schulden!J9,H70&gt;0),MAX(0,H70+I70-MIN(Schulden!G9,H70+I70)),0)+IF(AND(Schulden!J10&lt;Schulden!J9,L70&gt;0),MAX(0,L70+M70-MIN(Schulden!G10,L70+M70)),0)+IF(AND(Schulden!J11&lt;Schulden!J9,P70&gt;0),MAX(0,P70+Q70-MIN(Schulden!G11,P70+Q70)),0)+IF(AND(Schulden!J12&lt;Schulden!J9,T70&gt;0),MAX(0,T70+U70-MIN(Schulden!G12,T70+U70)),0)+IF(AND(Schulden!J13&lt;Schulden!J9,X70&gt;0),MAX(0,X70+Y70-MIN(Schulden!G13,X70+Y70)),0)+IF(AND(Schulden!J14&lt;Schulden!J9,AB70&gt;0),MAX(0,AB70+AC70-MIN(Schulden!G14,AB70+AC70)),0)+IF(AND(Schulden!J15&lt;Schulden!J9,AF70&gt;0),MAX(0,AF70+AG70-MIN(Schulden!G15,AF70+AG70)),0)+IF(AND(Schulden!J16&lt;Schulden!J9,AJ70&gt;0),MAX(0,AJ70+AK70-MIN(Schulden!G16,AJ70+AK70)),0)+IF(AND(Schulden!J17&lt;Schulden!J9,AN70&gt;0),MAX(0,AN70+AO70-MIN(Schulden!G17,AN70+AO70)),0)+IF(AND(Schulden!J18&lt;Schulden!J9,AR70&gt;0),MAX(0,AR70+AS70-MIN(Schulden!G18,AR70+AS70)),0)+IF(AND(Schulden!J19&lt;Schulden!J9,AV70&gt;0),MAX(0,AV70+AW70-MIN(Schulden!G19,AV70+AW70)),0)+IF(AND(Schulden!J20&lt;Schulden!J9,AZ70&gt;0),MAX(0,AZ70+BA70-MIN(Schulden!G20,AZ70+BA70)),0)+IF(AND(Schulden!J21&lt;Schulden!J9,BD70&gt;0),MAX(0,BD70+BE70-MIN(Schulden!G21,BD70+BE70)),0)+IF(AND(Schulden!J22&lt;Schulden!J9,BH70&gt;0),MAX(0,BH70+BI70-MIN(Schulden!G22,BH70+BI70)),0))),MAX(0,H70+I70-MIN(Schulden!G9,H70+I70)))+SUMIFS(Sonderzahlungen!$D$8:$D$67,Sonderzahlungen!$G$8:$G$67,$B70,Sonderzahlungen!$E$8:$E$67,"Gezielte Schuld",Sonderzahlungen!$F$8:$F$67,Schulden!B9)))</f>
        <v/>
      </c>
      <c r="K70" s="24">
        <f>MAX(0,H70+I70-J70)</f>
        <v/>
      </c>
      <c r="L70" s="24">
        <f>O69</f>
        <v/>
      </c>
      <c r="M70" s="24">
        <f>IF(L70&lt;=0,0,L70*Schulden!F10/12)</f>
        <v/>
      </c>
      <c r="N70" s="24">
        <f>IF(L70&lt;=0,0,MIN(L70+M70,MIN(Schulden!G10,L70+M70)+MIN(MAX(0,Strategie!$C$9+SUMIFS(Sonderzahlungen!$D$8:$D$67,Sonderzahlungen!$G$8:$G$67,$B70,Sonderzahlungen!$E$8:$E$67,"Nach Strategie")-(IF(AND(Schulden!J8&lt;Schulden!J10,D70&gt;0),MAX(0,D70+E70-MIN(Schulden!G8,D70+E70)),0)+IF(AND(Schulden!J9&lt;Schulden!J10,H70&gt;0),MAX(0,H70+I70-MIN(Schulden!G9,H70+I70)),0)+IF(AND(Schulden!J10&lt;Schulden!J10,L70&gt;0),MAX(0,L70+M70-MIN(Schulden!G10,L70+M70)),0)+IF(AND(Schulden!J11&lt;Schulden!J10,P70&gt;0),MAX(0,P70+Q70-MIN(Schulden!G11,P70+Q70)),0)+IF(AND(Schulden!J12&lt;Schulden!J10,T70&gt;0),MAX(0,T70+U70-MIN(Schulden!G12,T70+U70)),0)+IF(AND(Schulden!J13&lt;Schulden!J10,X70&gt;0),MAX(0,X70+Y70-MIN(Schulden!G13,X70+Y70)),0)+IF(AND(Schulden!J14&lt;Schulden!J10,AB70&gt;0),MAX(0,AB70+AC70-MIN(Schulden!G14,AB70+AC70)),0)+IF(AND(Schulden!J15&lt;Schulden!J10,AF70&gt;0),MAX(0,AF70+AG70-MIN(Schulden!G15,AF70+AG70)),0)+IF(AND(Schulden!J16&lt;Schulden!J10,AJ70&gt;0),MAX(0,AJ70+AK70-MIN(Schulden!G16,AJ70+AK70)),0)+IF(AND(Schulden!J17&lt;Schulden!J10,AN70&gt;0),MAX(0,AN70+AO70-MIN(Schulden!G17,AN70+AO70)),0)+IF(AND(Schulden!J18&lt;Schulden!J10,AR70&gt;0),MAX(0,AR70+AS70-MIN(Schulden!G18,AR70+AS70)),0)+IF(AND(Schulden!J19&lt;Schulden!J10,AV70&gt;0),MAX(0,AV70+AW70-MIN(Schulden!G19,AV70+AW70)),0)+IF(AND(Schulden!J20&lt;Schulden!J10,AZ70&gt;0),MAX(0,AZ70+BA70-MIN(Schulden!G20,AZ70+BA70)),0)+IF(AND(Schulden!J21&lt;Schulden!J10,BD70&gt;0),MAX(0,BD70+BE70-MIN(Schulden!G21,BD70+BE70)),0)+IF(AND(Schulden!J22&lt;Schulden!J10,BH70&gt;0),MAX(0,BH70+BI70-MIN(Schulden!G22,BH70+BI70)),0))),MAX(0,L70+M70-MIN(Schulden!G10,L70+M70)))+SUMIFS(Sonderzahlungen!$D$8:$D$67,Sonderzahlungen!$G$8:$G$67,$B70,Sonderzahlungen!$E$8:$E$67,"Gezielte Schuld",Sonderzahlungen!$F$8:$F$67,Schulden!B10)))</f>
        <v/>
      </c>
      <c r="O70" s="24">
        <f>MAX(0,L70+M70-N70)</f>
        <v/>
      </c>
      <c r="P70" s="24">
        <f>S69</f>
        <v/>
      </c>
      <c r="Q70" s="24">
        <f>IF(P70&lt;=0,0,P70*Schulden!F11/12)</f>
        <v/>
      </c>
      <c r="R70" s="24">
        <f>IF(P70&lt;=0,0,MIN(P70+Q70,MIN(Schulden!G11,P70+Q70)+MIN(MAX(0,Strategie!$C$9+SUMIFS(Sonderzahlungen!$D$8:$D$67,Sonderzahlungen!$G$8:$G$67,$B70,Sonderzahlungen!$E$8:$E$67,"Nach Strategie")-(IF(AND(Schulden!J8&lt;Schulden!J11,D70&gt;0),MAX(0,D70+E70-MIN(Schulden!G8,D70+E70)),0)+IF(AND(Schulden!J9&lt;Schulden!J11,H70&gt;0),MAX(0,H70+I70-MIN(Schulden!G9,H70+I70)),0)+IF(AND(Schulden!J10&lt;Schulden!J11,L70&gt;0),MAX(0,L70+M70-MIN(Schulden!G10,L70+M70)),0)+IF(AND(Schulden!J11&lt;Schulden!J11,P70&gt;0),MAX(0,P70+Q70-MIN(Schulden!G11,P70+Q70)),0)+IF(AND(Schulden!J12&lt;Schulden!J11,T70&gt;0),MAX(0,T70+U70-MIN(Schulden!G12,T70+U70)),0)+IF(AND(Schulden!J13&lt;Schulden!J11,X70&gt;0),MAX(0,X70+Y70-MIN(Schulden!G13,X70+Y70)),0)+IF(AND(Schulden!J14&lt;Schulden!J11,AB70&gt;0),MAX(0,AB70+AC70-MIN(Schulden!G14,AB70+AC70)),0)+IF(AND(Schulden!J15&lt;Schulden!J11,AF70&gt;0),MAX(0,AF70+AG70-MIN(Schulden!G15,AF70+AG70)),0)+IF(AND(Schulden!J16&lt;Schulden!J11,AJ70&gt;0),MAX(0,AJ70+AK70-MIN(Schulden!G16,AJ70+AK70)),0)+IF(AND(Schulden!J17&lt;Schulden!J11,AN70&gt;0),MAX(0,AN70+AO70-MIN(Schulden!G17,AN70+AO70)),0)+IF(AND(Schulden!J18&lt;Schulden!J11,AR70&gt;0),MAX(0,AR70+AS70-MIN(Schulden!G18,AR70+AS70)),0)+IF(AND(Schulden!J19&lt;Schulden!J11,AV70&gt;0),MAX(0,AV70+AW70-MIN(Schulden!G19,AV70+AW70)),0)+IF(AND(Schulden!J20&lt;Schulden!J11,AZ70&gt;0),MAX(0,AZ70+BA70-MIN(Schulden!G20,AZ70+BA70)),0)+IF(AND(Schulden!J21&lt;Schulden!J11,BD70&gt;0),MAX(0,BD70+BE70-MIN(Schulden!G21,BD70+BE70)),0)+IF(AND(Schulden!J22&lt;Schulden!J11,BH70&gt;0),MAX(0,BH70+BI70-MIN(Schulden!G22,BH70+BI70)),0))),MAX(0,P70+Q70-MIN(Schulden!G11,P70+Q70)))+SUMIFS(Sonderzahlungen!$D$8:$D$67,Sonderzahlungen!$G$8:$G$67,$B70,Sonderzahlungen!$E$8:$E$67,"Gezielte Schuld",Sonderzahlungen!$F$8:$F$67,Schulden!B11)))</f>
        <v/>
      </c>
      <c r="S70" s="24">
        <f>MAX(0,P70+Q70-R70)</f>
        <v/>
      </c>
      <c r="T70" s="24">
        <f>W69</f>
        <v/>
      </c>
      <c r="U70" s="24">
        <f>IF(T70&lt;=0,0,T70*Schulden!F12/12)</f>
        <v/>
      </c>
      <c r="V70" s="24">
        <f>IF(T70&lt;=0,0,MIN(T70+U70,MIN(Schulden!G12,T70+U70)+MIN(MAX(0,Strategie!$C$9+SUMIFS(Sonderzahlungen!$D$8:$D$67,Sonderzahlungen!$G$8:$G$67,$B70,Sonderzahlungen!$E$8:$E$67,"Nach Strategie")-(IF(AND(Schulden!J8&lt;Schulden!J12,D70&gt;0),MAX(0,D70+E70-MIN(Schulden!G8,D70+E70)),0)+IF(AND(Schulden!J9&lt;Schulden!J12,H70&gt;0),MAX(0,H70+I70-MIN(Schulden!G9,H70+I70)),0)+IF(AND(Schulden!J10&lt;Schulden!J12,L70&gt;0),MAX(0,L70+M70-MIN(Schulden!G10,L70+M70)),0)+IF(AND(Schulden!J11&lt;Schulden!J12,P70&gt;0),MAX(0,P70+Q70-MIN(Schulden!G11,P70+Q70)),0)+IF(AND(Schulden!J12&lt;Schulden!J12,T70&gt;0),MAX(0,T70+U70-MIN(Schulden!G12,T70+U70)),0)+IF(AND(Schulden!J13&lt;Schulden!J12,X70&gt;0),MAX(0,X70+Y70-MIN(Schulden!G13,X70+Y70)),0)+IF(AND(Schulden!J14&lt;Schulden!J12,AB70&gt;0),MAX(0,AB70+AC70-MIN(Schulden!G14,AB70+AC70)),0)+IF(AND(Schulden!J15&lt;Schulden!J12,AF70&gt;0),MAX(0,AF70+AG70-MIN(Schulden!G15,AF70+AG70)),0)+IF(AND(Schulden!J16&lt;Schulden!J12,AJ70&gt;0),MAX(0,AJ70+AK70-MIN(Schulden!G16,AJ70+AK70)),0)+IF(AND(Schulden!J17&lt;Schulden!J12,AN70&gt;0),MAX(0,AN70+AO70-MIN(Schulden!G17,AN70+AO70)),0)+IF(AND(Schulden!J18&lt;Schulden!J12,AR70&gt;0),MAX(0,AR70+AS70-MIN(Schulden!G18,AR70+AS70)),0)+IF(AND(Schulden!J19&lt;Schulden!J12,AV70&gt;0),MAX(0,AV70+AW70-MIN(Schulden!G19,AV70+AW70)),0)+IF(AND(Schulden!J20&lt;Schulden!J12,AZ70&gt;0),MAX(0,AZ70+BA70-MIN(Schulden!G20,AZ70+BA70)),0)+IF(AND(Schulden!J21&lt;Schulden!J12,BD70&gt;0),MAX(0,BD70+BE70-MIN(Schulden!G21,BD70+BE70)),0)+IF(AND(Schulden!J22&lt;Schulden!J12,BH70&gt;0),MAX(0,BH70+BI70-MIN(Schulden!G22,BH70+BI70)),0))),MAX(0,T70+U70-MIN(Schulden!G12,T70+U70)))+SUMIFS(Sonderzahlungen!$D$8:$D$67,Sonderzahlungen!$G$8:$G$67,$B70,Sonderzahlungen!$E$8:$E$67,"Gezielte Schuld",Sonderzahlungen!$F$8:$F$67,Schulden!B12)))</f>
        <v/>
      </c>
      <c r="W70" s="24">
        <f>MAX(0,T70+U70-V70)</f>
        <v/>
      </c>
      <c r="X70" s="24">
        <f>AA69</f>
        <v/>
      </c>
      <c r="Y70" s="24">
        <f>IF(X70&lt;=0,0,X70*Schulden!F13/12)</f>
        <v/>
      </c>
      <c r="Z70" s="24">
        <f>IF(X70&lt;=0,0,MIN(X70+Y70,MIN(Schulden!G13,X70+Y70)+MIN(MAX(0,Strategie!$C$9+SUMIFS(Sonderzahlungen!$D$8:$D$67,Sonderzahlungen!$G$8:$G$67,$B70,Sonderzahlungen!$E$8:$E$67,"Nach Strategie")-(IF(AND(Schulden!J8&lt;Schulden!J13,D70&gt;0),MAX(0,D70+E70-MIN(Schulden!G8,D70+E70)),0)+IF(AND(Schulden!J9&lt;Schulden!J13,H70&gt;0),MAX(0,H70+I70-MIN(Schulden!G9,H70+I70)),0)+IF(AND(Schulden!J10&lt;Schulden!J13,L70&gt;0),MAX(0,L70+M70-MIN(Schulden!G10,L70+M70)),0)+IF(AND(Schulden!J11&lt;Schulden!J13,P70&gt;0),MAX(0,P70+Q70-MIN(Schulden!G11,P70+Q70)),0)+IF(AND(Schulden!J12&lt;Schulden!J13,T70&gt;0),MAX(0,T70+U70-MIN(Schulden!G12,T70+U70)),0)+IF(AND(Schulden!J13&lt;Schulden!J13,X70&gt;0),MAX(0,X70+Y70-MIN(Schulden!G13,X70+Y70)),0)+IF(AND(Schulden!J14&lt;Schulden!J13,AB70&gt;0),MAX(0,AB70+AC70-MIN(Schulden!G14,AB70+AC70)),0)+IF(AND(Schulden!J15&lt;Schulden!J13,AF70&gt;0),MAX(0,AF70+AG70-MIN(Schulden!G15,AF70+AG70)),0)+IF(AND(Schulden!J16&lt;Schulden!J13,AJ70&gt;0),MAX(0,AJ70+AK70-MIN(Schulden!G16,AJ70+AK70)),0)+IF(AND(Schulden!J17&lt;Schulden!J13,AN70&gt;0),MAX(0,AN70+AO70-MIN(Schulden!G17,AN70+AO70)),0)+IF(AND(Schulden!J18&lt;Schulden!J13,AR70&gt;0),MAX(0,AR70+AS70-MIN(Schulden!G18,AR70+AS70)),0)+IF(AND(Schulden!J19&lt;Schulden!J13,AV70&gt;0),MAX(0,AV70+AW70-MIN(Schulden!G19,AV70+AW70)),0)+IF(AND(Schulden!J20&lt;Schulden!J13,AZ70&gt;0),MAX(0,AZ70+BA70-MIN(Schulden!G20,AZ70+BA70)),0)+IF(AND(Schulden!J21&lt;Schulden!J13,BD70&gt;0),MAX(0,BD70+BE70-MIN(Schulden!G21,BD70+BE70)),0)+IF(AND(Schulden!J22&lt;Schulden!J13,BH70&gt;0),MAX(0,BH70+BI70-MIN(Schulden!G22,BH70+BI70)),0))),MAX(0,X70+Y70-MIN(Schulden!G13,X70+Y70)))+SUMIFS(Sonderzahlungen!$D$8:$D$67,Sonderzahlungen!$G$8:$G$67,$B70,Sonderzahlungen!$E$8:$E$67,"Gezielte Schuld",Sonderzahlungen!$F$8:$F$67,Schulden!B13)))</f>
        <v/>
      </c>
      <c r="AA70" s="24">
        <f>MAX(0,X70+Y70-Z70)</f>
        <v/>
      </c>
      <c r="AB70" s="24">
        <f>AE69</f>
        <v/>
      </c>
      <c r="AC70" s="24">
        <f>IF(AB70&lt;=0,0,AB70*Schulden!F14/12)</f>
        <v/>
      </c>
      <c r="AD70" s="24">
        <f>IF(AB70&lt;=0,0,MIN(AB70+AC70,MIN(Schulden!G14,AB70+AC70)+MIN(MAX(0,Strategie!$C$9+SUMIFS(Sonderzahlungen!$D$8:$D$67,Sonderzahlungen!$G$8:$G$67,$B70,Sonderzahlungen!$E$8:$E$67,"Nach Strategie")-(IF(AND(Schulden!J8&lt;Schulden!J14,D70&gt;0),MAX(0,D70+E70-MIN(Schulden!G8,D70+E70)),0)+IF(AND(Schulden!J9&lt;Schulden!J14,H70&gt;0),MAX(0,H70+I70-MIN(Schulden!G9,H70+I70)),0)+IF(AND(Schulden!J10&lt;Schulden!J14,L70&gt;0),MAX(0,L70+M70-MIN(Schulden!G10,L70+M70)),0)+IF(AND(Schulden!J11&lt;Schulden!J14,P70&gt;0),MAX(0,P70+Q70-MIN(Schulden!G11,P70+Q70)),0)+IF(AND(Schulden!J12&lt;Schulden!J14,T70&gt;0),MAX(0,T70+U70-MIN(Schulden!G12,T70+U70)),0)+IF(AND(Schulden!J13&lt;Schulden!J14,X70&gt;0),MAX(0,X70+Y70-MIN(Schulden!G13,X70+Y70)),0)+IF(AND(Schulden!J14&lt;Schulden!J14,AB70&gt;0),MAX(0,AB70+AC70-MIN(Schulden!G14,AB70+AC70)),0)+IF(AND(Schulden!J15&lt;Schulden!J14,AF70&gt;0),MAX(0,AF70+AG70-MIN(Schulden!G15,AF70+AG70)),0)+IF(AND(Schulden!J16&lt;Schulden!J14,AJ70&gt;0),MAX(0,AJ70+AK70-MIN(Schulden!G16,AJ70+AK70)),0)+IF(AND(Schulden!J17&lt;Schulden!J14,AN70&gt;0),MAX(0,AN70+AO70-MIN(Schulden!G17,AN70+AO70)),0)+IF(AND(Schulden!J18&lt;Schulden!J14,AR70&gt;0),MAX(0,AR70+AS70-MIN(Schulden!G18,AR70+AS70)),0)+IF(AND(Schulden!J19&lt;Schulden!J14,AV70&gt;0),MAX(0,AV70+AW70-MIN(Schulden!G19,AV70+AW70)),0)+IF(AND(Schulden!J20&lt;Schulden!J14,AZ70&gt;0),MAX(0,AZ70+BA70-MIN(Schulden!G20,AZ70+BA70)),0)+IF(AND(Schulden!J21&lt;Schulden!J14,BD70&gt;0),MAX(0,BD70+BE70-MIN(Schulden!G21,BD70+BE70)),0)+IF(AND(Schulden!J22&lt;Schulden!J14,BH70&gt;0),MAX(0,BH70+BI70-MIN(Schulden!G22,BH70+BI70)),0))),MAX(0,AB70+AC70-MIN(Schulden!G14,AB70+AC70)))+SUMIFS(Sonderzahlungen!$D$8:$D$67,Sonderzahlungen!$G$8:$G$67,$B70,Sonderzahlungen!$E$8:$E$67,"Gezielte Schuld",Sonderzahlungen!$F$8:$F$67,Schulden!B14)))</f>
        <v/>
      </c>
      <c r="AE70" s="24">
        <f>MAX(0,AB70+AC70-AD70)</f>
        <v/>
      </c>
      <c r="AF70" s="24">
        <f>AI69</f>
        <v/>
      </c>
      <c r="AG70" s="24">
        <f>IF(AF70&lt;=0,0,AF70*Schulden!F15/12)</f>
        <v/>
      </c>
      <c r="AH70" s="24">
        <f>IF(AF70&lt;=0,0,MIN(AF70+AG70,MIN(Schulden!G15,AF70+AG70)+MIN(MAX(0,Strategie!$C$9+SUMIFS(Sonderzahlungen!$D$8:$D$67,Sonderzahlungen!$G$8:$G$67,$B70,Sonderzahlungen!$E$8:$E$67,"Nach Strategie")-(IF(AND(Schulden!J8&lt;Schulden!J15,D70&gt;0),MAX(0,D70+E70-MIN(Schulden!G8,D70+E70)),0)+IF(AND(Schulden!J9&lt;Schulden!J15,H70&gt;0),MAX(0,H70+I70-MIN(Schulden!G9,H70+I70)),0)+IF(AND(Schulden!J10&lt;Schulden!J15,L70&gt;0),MAX(0,L70+M70-MIN(Schulden!G10,L70+M70)),0)+IF(AND(Schulden!J11&lt;Schulden!J15,P70&gt;0),MAX(0,P70+Q70-MIN(Schulden!G11,P70+Q70)),0)+IF(AND(Schulden!J12&lt;Schulden!J15,T70&gt;0),MAX(0,T70+U70-MIN(Schulden!G12,T70+U70)),0)+IF(AND(Schulden!J13&lt;Schulden!J15,X70&gt;0),MAX(0,X70+Y70-MIN(Schulden!G13,X70+Y70)),0)+IF(AND(Schulden!J14&lt;Schulden!J15,AB70&gt;0),MAX(0,AB70+AC70-MIN(Schulden!G14,AB70+AC70)),0)+IF(AND(Schulden!J15&lt;Schulden!J15,AF70&gt;0),MAX(0,AF70+AG70-MIN(Schulden!G15,AF70+AG70)),0)+IF(AND(Schulden!J16&lt;Schulden!J15,AJ70&gt;0),MAX(0,AJ70+AK70-MIN(Schulden!G16,AJ70+AK70)),0)+IF(AND(Schulden!J17&lt;Schulden!J15,AN70&gt;0),MAX(0,AN70+AO70-MIN(Schulden!G17,AN70+AO70)),0)+IF(AND(Schulden!J18&lt;Schulden!J15,AR70&gt;0),MAX(0,AR70+AS70-MIN(Schulden!G18,AR70+AS70)),0)+IF(AND(Schulden!J19&lt;Schulden!J15,AV70&gt;0),MAX(0,AV70+AW70-MIN(Schulden!G19,AV70+AW70)),0)+IF(AND(Schulden!J20&lt;Schulden!J15,AZ70&gt;0),MAX(0,AZ70+BA70-MIN(Schulden!G20,AZ70+BA70)),0)+IF(AND(Schulden!J21&lt;Schulden!J15,BD70&gt;0),MAX(0,BD70+BE70-MIN(Schulden!G21,BD70+BE70)),0)+IF(AND(Schulden!J22&lt;Schulden!J15,BH70&gt;0),MAX(0,BH70+BI70-MIN(Schulden!G22,BH70+BI70)),0))),MAX(0,AF70+AG70-MIN(Schulden!G15,AF70+AG70)))+SUMIFS(Sonderzahlungen!$D$8:$D$67,Sonderzahlungen!$G$8:$G$67,$B70,Sonderzahlungen!$E$8:$E$67,"Gezielte Schuld",Sonderzahlungen!$F$8:$F$67,Schulden!B15)))</f>
        <v/>
      </c>
      <c r="AI70" s="24">
        <f>MAX(0,AF70+AG70-AH70)</f>
        <v/>
      </c>
      <c r="AJ70" s="24">
        <f>AM69</f>
        <v/>
      </c>
      <c r="AK70" s="24">
        <f>IF(AJ70&lt;=0,0,AJ70*Schulden!F16/12)</f>
        <v/>
      </c>
      <c r="AL70" s="24">
        <f>IF(AJ70&lt;=0,0,MIN(AJ70+AK70,MIN(Schulden!G16,AJ70+AK70)+MIN(MAX(0,Strategie!$C$9+SUMIFS(Sonderzahlungen!$D$8:$D$67,Sonderzahlungen!$G$8:$G$67,$B70,Sonderzahlungen!$E$8:$E$67,"Nach Strategie")-(IF(AND(Schulden!J8&lt;Schulden!J16,D70&gt;0),MAX(0,D70+E70-MIN(Schulden!G8,D70+E70)),0)+IF(AND(Schulden!J9&lt;Schulden!J16,H70&gt;0),MAX(0,H70+I70-MIN(Schulden!G9,H70+I70)),0)+IF(AND(Schulden!J10&lt;Schulden!J16,L70&gt;0),MAX(0,L70+M70-MIN(Schulden!G10,L70+M70)),0)+IF(AND(Schulden!J11&lt;Schulden!J16,P70&gt;0),MAX(0,P70+Q70-MIN(Schulden!G11,P70+Q70)),0)+IF(AND(Schulden!J12&lt;Schulden!J16,T70&gt;0),MAX(0,T70+U70-MIN(Schulden!G12,T70+U70)),0)+IF(AND(Schulden!J13&lt;Schulden!J16,X70&gt;0),MAX(0,X70+Y70-MIN(Schulden!G13,X70+Y70)),0)+IF(AND(Schulden!J14&lt;Schulden!J16,AB70&gt;0),MAX(0,AB70+AC70-MIN(Schulden!G14,AB70+AC70)),0)+IF(AND(Schulden!J15&lt;Schulden!J16,AF70&gt;0),MAX(0,AF70+AG70-MIN(Schulden!G15,AF70+AG70)),0)+IF(AND(Schulden!J16&lt;Schulden!J16,AJ70&gt;0),MAX(0,AJ70+AK70-MIN(Schulden!G16,AJ70+AK70)),0)+IF(AND(Schulden!J17&lt;Schulden!J16,AN70&gt;0),MAX(0,AN70+AO70-MIN(Schulden!G17,AN70+AO70)),0)+IF(AND(Schulden!J18&lt;Schulden!J16,AR70&gt;0),MAX(0,AR70+AS70-MIN(Schulden!G18,AR70+AS70)),0)+IF(AND(Schulden!J19&lt;Schulden!J16,AV70&gt;0),MAX(0,AV70+AW70-MIN(Schulden!G19,AV70+AW70)),0)+IF(AND(Schulden!J20&lt;Schulden!J16,AZ70&gt;0),MAX(0,AZ70+BA70-MIN(Schulden!G20,AZ70+BA70)),0)+IF(AND(Schulden!J21&lt;Schulden!J16,BD70&gt;0),MAX(0,BD70+BE70-MIN(Schulden!G21,BD70+BE70)),0)+IF(AND(Schulden!J22&lt;Schulden!J16,BH70&gt;0),MAX(0,BH70+BI70-MIN(Schulden!G22,BH70+BI70)),0))),MAX(0,AJ70+AK70-MIN(Schulden!G16,AJ70+AK70)))+SUMIFS(Sonderzahlungen!$D$8:$D$67,Sonderzahlungen!$G$8:$G$67,$B70,Sonderzahlungen!$E$8:$E$67,"Gezielte Schuld",Sonderzahlungen!$F$8:$F$67,Schulden!B16)))</f>
        <v/>
      </c>
      <c r="AM70" s="24">
        <f>MAX(0,AJ70+AK70-AL70)</f>
        <v/>
      </c>
      <c r="AN70" s="24">
        <f>AQ69</f>
        <v/>
      </c>
      <c r="AO70" s="24">
        <f>IF(AN70&lt;=0,0,AN70*Schulden!F17/12)</f>
        <v/>
      </c>
      <c r="AP70" s="24">
        <f>IF(AN70&lt;=0,0,MIN(AN70+AO70,MIN(Schulden!G17,AN70+AO70)+MIN(MAX(0,Strategie!$C$9+SUMIFS(Sonderzahlungen!$D$8:$D$67,Sonderzahlungen!$G$8:$G$67,$B70,Sonderzahlungen!$E$8:$E$67,"Nach Strategie")-(IF(AND(Schulden!J8&lt;Schulden!J17,D70&gt;0),MAX(0,D70+E70-MIN(Schulden!G8,D70+E70)),0)+IF(AND(Schulden!J9&lt;Schulden!J17,H70&gt;0),MAX(0,H70+I70-MIN(Schulden!G9,H70+I70)),0)+IF(AND(Schulden!J10&lt;Schulden!J17,L70&gt;0),MAX(0,L70+M70-MIN(Schulden!G10,L70+M70)),0)+IF(AND(Schulden!J11&lt;Schulden!J17,P70&gt;0),MAX(0,P70+Q70-MIN(Schulden!G11,P70+Q70)),0)+IF(AND(Schulden!J12&lt;Schulden!J17,T70&gt;0),MAX(0,T70+U70-MIN(Schulden!G12,T70+U70)),0)+IF(AND(Schulden!J13&lt;Schulden!J17,X70&gt;0),MAX(0,X70+Y70-MIN(Schulden!G13,X70+Y70)),0)+IF(AND(Schulden!J14&lt;Schulden!J17,AB70&gt;0),MAX(0,AB70+AC70-MIN(Schulden!G14,AB70+AC70)),0)+IF(AND(Schulden!J15&lt;Schulden!J17,AF70&gt;0),MAX(0,AF70+AG70-MIN(Schulden!G15,AF70+AG70)),0)+IF(AND(Schulden!J16&lt;Schulden!J17,AJ70&gt;0),MAX(0,AJ70+AK70-MIN(Schulden!G16,AJ70+AK70)),0)+IF(AND(Schulden!J17&lt;Schulden!J17,AN70&gt;0),MAX(0,AN70+AO70-MIN(Schulden!G17,AN70+AO70)),0)+IF(AND(Schulden!J18&lt;Schulden!J17,AR70&gt;0),MAX(0,AR70+AS70-MIN(Schulden!G18,AR70+AS70)),0)+IF(AND(Schulden!J19&lt;Schulden!J17,AV70&gt;0),MAX(0,AV70+AW70-MIN(Schulden!G19,AV70+AW70)),0)+IF(AND(Schulden!J20&lt;Schulden!J17,AZ70&gt;0),MAX(0,AZ70+BA70-MIN(Schulden!G20,AZ70+BA70)),0)+IF(AND(Schulden!J21&lt;Schulden!J17,BD70&gt;0),MAX(0,BD70+BE70-MIN(Schulden!G21,BD70+BE70)),0)+IF(AND(Schulden!J22&lt;Schulden!J17,BH70&gt;0),MAX(0,BH70+BI70-MIN(Schulden!G22,BH70+BI70)),0))),MAX(0,AN70+AO70-MIN(Schulden!G17,AN70+AO70)))+SUMIFS(Sonderzahlungen!$D$8:$D$67,Sonderzahlungen!$G$8:$G$67,$B70,Sonderzahlungen!$E$8:$E$67,"Gezielte Schuld",Sonderzahlungen!$F$8:$F$67,Schulden!B17)))</f>
        <v/>
      </c>
      <c r="AQ70" s="24">
        <f>MAX(0,AN70+AO70-AP70)</f>
        <v/>
      </c>
      <c r="AR70" s="24">
        <f>AU69</f>
        <v/>
      </c>
      <c r="AS70" s="24">
        <f>IF(AR70&lt;=0,0,AR70*Schulden!F18/12)</f>
        <v/>
      </c>
      <c r="AT70" s="24">
        <f>IF(AR70&lt;=0,0,MIN(AR70+AS70,MIN(Schulden!G18,AR70+AS70)+MIN(MAX(0,Strategie!$C$9+SUMIFS(Sonderzahlungen!$D$8:$D$67,Sonderzahlungen!$G$8:$G$67,$B70,Sonderzahlungen!$E$8:$E$67,"Nach Strategie")-(IF(AND(Schulden!J8&lt;Schulden!J18,D70&gt;0),MAX(0,D70+E70-MIN(Schulden!G8,D70+E70)),0)+IF(AND(Schulden!J9&lt;Schulden!J18,H70&gt;0),MAX(0,H70+I70-MIN(Schulden!G9,H70+I70)),0)+IF(AND(Schulden!J10&lt;Schulden!J18,L70&gt;0),MAX(0,L70+M70-MIN(Schulden!G10,L70+M70)),0)+IF(AND(Schulden!J11&lt;Schulden!J18,P70&gt;0),MAX(0,P70+Q70-MIN(Schulden!G11,P70+Q70)),0)+IF(AND(Schulden!J12&lt;Schulden!J18,T70&gt;0),MAX(0,T70+U70-MIN(Schulden!G12,T70+U70)),0)+IF(AND(Schulden!J13&lt;Schulden!J18,X70&gt;0),MAX(0,X70+Y70-MIN(Schulden!G13,X70+Y70)),0)+IF(AND(Schulden!J14&lt;Schulden!J18,AB70&gt;0),MAX(0,AB70+AC70-MIN(Schulden!G14,AB70+AC70)),0)+IF(AND(Schulden!J15&lt;Schulden!J18,AF70&gt;0),MAX(0,AF70+AG70-MIN(Schulden!G15,AF70+AG70)),0)+IF(AND(Schulden!J16&lt;Schulden!J18,AJ70&gt;0),MAX(0,AJ70+AK70-MIN(Schulden!G16,AJ70+AK70)),0)+IF(AND(Schulden!J17&lt;Schulden!J18,AN70&gt;0),MAX(0,AN70+AO70-MIN(Schulden!G17,AN70+AO70)),0)+IF(AND(Schulden!J18&lt;Schulden!J18,AR70&gt;0),MAX(0,AR70+AS70-MIN(Schulden!G18,AR70+AS70)),0)+IF(AND(Schulden!J19&lt;Schulden!J18,AV70&gt;0),MAX(0,AV70+AW70-MIN(Schulden!G19,AV70+AW70)),0)+IF(AND(Schulden!J20&lt;Schulden!J18,AZ70&gt;0),MAX(0,AZ70+BA70-MIN(Schulden!G20,AZ70+BA70)),0)+IF(AND(Schulden!J21&lt;Schulden!J18,BD70&gt;0),MAX(0,BD70+BE70-MIN(Schulden!G21,BD70+BE70)),0)+IF(AND(Schulden!J22&lt;Schulden!J18,BH70&gt;0),MAX(0,BH70+BI70-MIN(Schulden!G22,BH70+BI70)),0))),MAX(0,AR70+AS70-MIN(Schulden!G18,AR70+AS70)))+SUMIFS(Sonderzahlungen!$D$8:$D$67,Sonderzahlungen!$G$8:$G$67,$B70,Sonderzahlungen!$E$8:$E$67,"Gezielte Schuld",Sonderzahlungen!$F$8:$F$67,Schulden!B18)))</f>
        <v/>
      </c>
      <c r="AU70" s="24">
        <f>MAX(0,AR70+AS70-AT70)</f>
        <v/>
      </c>
      <c r="AV70" s="24">
        <f>AY69</f>
        <v/>
      </c>
      <c r="AW70" s="24">
        <f>IF(AV70&lt;=0,0,AV70*Schulden!F19/12)</f>
        <v/>
      </c>
      <c r="AX70" s="24">
        <f>IF(AV70&lt;=0,0,MIN(AV70+AW70,MIN(Schulden!G19,AV70+AW70)+MIN(MAX(0,Strategie!$C$9+SUMIFS(Sonderzahlungen!$D$8:$D$67,Sonderzahlungen!$G$8:$G$67,$B70,Sonderzahlungen!$E$8:$E$67,"Nach Strategie")-(IF(AND(Schulden!J8&lt;Schulden!J19,D70&gt;0),MAX(0,D70+E70-MIN(Schulden!G8,D70+E70)),0)+IF(AND(Schulden!J9&lt;Schulden!J19,H70&gt;0),MAX(0,H70+I70-MIN(Schulden!G9,H70+I70)),0)+IF(AND(Schulden!J10&lt;Schulden!J19,L70&gt;0),MAX(0,L70+M70-MIN(Schulden!G10,L70+M70)),0)+IF(AND(Schulden!J11&lt;Schulden!J19,P70&gt;0),MAX(0,P70+Q70-MIN(Schulden!G11,P70+Q70)),0)+IF(AND(Schulden!J12&lt;Schulden!J19,T70&gt;0),MAX(0,T70+U70-MIN(Schulden!G12,T70+U70)),0)+IF(AND(Schulden!J13&lt;Schulden!J19,X70&gt;0),MAX(0,X70+Y70-MIN(Schulden!G13,X70+Y70)),0)+IF(AND(Schulden!J14&lt;Schulden!J19,AB70&gt;0),MAX(0,AB70+AC70-MIN(Schulden!G14,AB70+AC70)),0)+IF(AND(Schulden!J15&lt;Schulden!J19,AF70&gt;0),MAX(0,AF70+AG70-MIN(Schulden!G15,AF70+AG70)),0)+IF(AND(Schulden!J16&lt;Schulden!J19,AJ70&gt;0),MAX(0,AJ70+AK70-MIN(Schulden!G16,AJ70+AK70)),0)+IF(AND(Schulden!J17&lt;Schulden!J19,AN70&gt;0),MAX(0,AN70+AO70-MIN(Schulden!G17,AN70+AO70)),0)+IF(AND(Schulden!J18&lt;Schulden!J19,AR70&gt;0),MAX(0,AR70+AS70-MIN(Schulden!G18,AR70+AS70)),0)+IF(AND(Schulden!J19&lt;Schulden!J19,AV70&gt;0),MAX(0,AV70+AW70-MIN(Schulden!G19,AV70+AW70)),0)+IF(AND(Schulden!J20&lt;Schulden!J19,AZ70&gt;0),MAX(0,AZ70+BA70-MIN(Schulden!G20,AZ70+BA70)),0)+IF(AND(Schulden!J21&lt;Schulden!J19,BD70&gt;0),MAX(0,BD70+BE70-MIN(Schulden!G21,BD70+BE70)),0)+IF(AND(Schulden!J22&lt;Schulden!J19,BH70&gt;0),MAX(0,BH70+BI70-MIN(Schulden!G22,BH70+BI70)),0))),MAX(0,AV70+AW70-MIN(Schulden!G19,AV70+AW70)))+SUMIFS(Sonderzahlungen!$D$8:$D$67,Sonderzahlungen!$G$8:$G$67,$B70,Sonderzahlungen!$E$8:$E$67,"Gezielte Schuld",Sonderzahlungen!$F$8:$F$67,Schulden!B19)))</f>
        <v/>
      </c>
      <c r="AY70" s="24">
        <f>MAX(0,AV70+AW70-AX70)</f>
        <v/>
      </c>
      <c r="AZ70" s="24">
        <f>BC69</f>
        <v/>
      </c>
      <c r="BA70" s="24">
        <f>IF(AZ70&lt;=0,0,AZ70*Schulden!F20/12)</f>
        <v/>
      </c>
      <c r="BB70" s="24">
        <f>IF(AZ70&lt;=0,0,MIN(AZ70+BA70,MIN(Schulden!G20,AZ70+BA70)+MIN(MAX(0,Strategie!$C$9+SUMIFS(Sonderzahlungen!$D$8:$D$67,Sonderzahlungen!$G$8:$G$67,$B70,Sonderzahlungen!$E$8:$E$67,"Nach Strategie")-(IF(AND(Schulden!J8&lt;Schulden!J20,D70&gt;0),MAX(0,D70+E70-MIN(Schulden!G8,D70+E70)),0)+IF(AND(Schulden!J9&lt;Schulden!J20,H70&gt;0),MAX(0,H70+I70-MIN(Schulden!G9,H70+I70)),0)+IF(AND(Schulden!J10&lt;Schulden!J20,L70&gt;0),MAX(0,L70+M70-MIN(Schulden!G10,L70+M70)),0)+IF(AND(Schulden!J11&lt;Schulden!J20,P70&gt;0),MAX(0,P70+Q70-MIN(Schulden!G11,P70+Q70)),0)+IF(AND(Schulden!J12&lt;Schulden!J20,T70&gt;0),MAX(0,T70+U70-MIN(Schulden!G12,T70+U70)),0)+IF(AND(Schulden!J13&lt;Schulden!J20,X70&gt;0),MAX(0,X70+Y70-MIN(Schulden!G13,X70+Y70)),0)+IF(AND(Schulden!J14&lt;Schulden!J20,AB70&gt;0),MAX(0,AB70+AC70-MIN(Schulden!G14,AB70+AC70)),0)+IF(AND(Schulden!J15&lt;Schulden!J20,AF70&gt;0),MAX(0,AF70+AG70-MIN(Schulden!G15,AF70+AG70)),0)+IF(AND(Schulden!J16&lt;Schulden!J20,AJ70&gt;0),MAX(0,AJ70+AK70-MIN(Schulden!G16,AJ70+AK70)),0)+IF(AND(Schulden!J17&lt;Schulden!J20,AN70&gt;0),MAX(0,AN70+AO70-MIN(Schulden!G17,AN70+AO70)),0)+IF(AND(Schulden!J18&lt;Schulden!J20,AR70&gt;0),MAX(0,AR70+AS70-MIN(Schulden!G18,AR70+AS70)),0)+IF(AND(Schulden!J19&lt;Schulden!J20,AV70&gt;0),MAX(0,AV70+AW70-MIN(Schulden!G19,AV70+AW70)),0)+IF(AND(Schulden!J20&lt;Schulden!J20,AZ70&gt;0),MAX(0,AZ70+BA70-MIN(Schulden!G20,AZ70+BA70)),0)+IF(AND(Schulden!J21&lt;Schulden!J20,BD70&gt;0),MAX(0,BD70+BE70-MIN(Schulden!G21,BD70+BE70)),0)+IF(AND(Schulden!J22&lt;Schulden!J20,BH70&gt;0),MAX(0,BH70+BI70-MIN(Schulden!G22,BH70+BI70)),0))),MAX(0,AZ70+BA70-MIN(Schulden!G20,AZ70+BA70)))+SUMIFS(Sonderzahlungen!$D$8:$D$67,Sonderzahlungen!$G$8:$G$67,$B70,Sonderzahlungen!$E$8:$E$67,"Gezielte Schuld",Sonderzahlungen!$F$8:$F$67,Schulden!B20)))</f>
        <v/>
      </c>
      <c r="BC70" s="24">
        <f>MAX(0,AZ70+BA70-BB70)</f>
        <v/>
      </c>
      <c r="BD70" s="24">
        <f>BG69</f>
        <v/>
      </c>
      <c r="BE70" s="24">
        <f>IF(BD70&lt;=0,0,BD70*Schulden!F21/12)</f>
        <v/>
      </c>
      <c r="BF70" s="24">
        <f>IF(BD70&lt;=0,0,MIN(BD70+BE70,MIN(Schulden!G21,BD70+BE70)+MIN(MAX(0,Strategie!$C$9+SUMIFS(Sonderzahlungen!$D$8:$D$67,Sonderzahlungen!$G$8:$G$67,$B70,Sonderzahlungen!$E$8:$E$67,"Nach Strategie")-(IF(AND(Schulden!J8&lt;Schulden!J21,D70&gt;0),MAX(0,D70+E70-MIN(Schulden!G8,D70+E70)),0)+IF(AND(Schulden!J9&lt;Schulden!J21,H70&gt;0),MAX(0,H70+I70-MIN(Schulden!G9,H70+I70)),0)+IF(AND(Schulden!J10&lt;Schulden!J21,L70&gt;0),MAX(0,L70+M70-MIN(Schulden!G10,L70+M70)),0)+IF(AND(Schulden!J11&lt;Schulden!J21,P70&gt;0),MAX(0,P70+Q70-MIN(Schulden!G11,P70+Q70)),0)+IF(AND(Schulden!J12&lt;Schulden!J21,T70&gt;0),MAX(0,T70+U70-MIN(Schulden!G12,T70+U70)),0)+IF(AND(Schulden!J13&lt;Schulden!J21,X70&gt;0),MAX(0,X70+Y70-MIN(Schulden!G13,X70+Y70)),0)+IF(AND(Schulden!J14&lt;Schulden!J21,AB70&gt;0),MAX(0,AB70+AC70-MIN(Schulden!G14,AB70+AC70)),0)+IF(AND(Schulden!J15&lt;Schulden!J21,AF70&gt;0),MAX(0,AF70+AG70-MIN(Schulden!G15,AF70+AG70)),0)+IF(AND(Schulden!J16&lt;Schulden!J21,AJ70&gt;0),MAX(0,AJ70+AK70-MIN(Schulden!G16,AJ70+AK70)),0)+IF(AND(Schulden!J17&lt;Schulden!J21,AN70&gt;0),MAX(0,AN70+AO70-MIN(Schulden!G17,AN70+AO70)),0)+IF(AND(Schulden!J18&lt;Schulden!J21,AR70&gt;0),MAX(0,AR70+AS70-MIN(Schulden!G18,AR70+AS70)),0)+IF(AND(Schulden!J19&lt;Schulden!J21,AV70&gt;0),MAX(0,AV70+AW70-MIN(Schulden!G19,AV70+AW70)),0)+IF(AND(Schulden!J20&lt;Schulden!J21,AZ70&gt;0),MAX(0,AZ70+BA70-MIN(Schulden!G20,AZ70+BA70)),0)+IF(AND(Schulden!J21&lt;Schulden!J21,BD70&gt;0),MAX(0,BD70+BE70-MIN(Schulden!G21,BD70+BE70)),0)+IF(AND(Schulden!J22&lt;Schulden!J21,BH70&gt;0),MAX(0,BH70+BI70-MIN(Schulden!G22,BH70+BI70)),0))),MAX(0,BD70+BE70-MIN(Schulden!G21,BD70+BE70)))+SUMIFS(Sonderzahlungen!$D$8:$D$67,Sonderzahlungen!$G$8:$G$67,$B70,Sonderzahlungen!$E$8:$E$67,"Gezielte Schuld",Sonderzahlungen!$F$8:$F$67,Schulden!B21)))</f>
        <v/>
      </c>
      <c r="BG70" s="24">
        <f>MAX(0,BD70+BE70-BF70)</f>
        <v/>
      </c>
      <c r="BH70" s="24">
        <f>BK69</f>
        <v/>
      </c>
      <c r="BI70" s="24">
        <f>IF(BH70&lt;=0,0,BH70*Schulden!F22/12)</f>
        <v/>
      </c>
      <c r="BJ70" s="24">
        <f>IF(BH70&lt;=0,0,MIN(BH70+BI70,MIN(Schulden!G22,BH70+BI70)+MIN(MAX(0,Strategie!$C$9+SUMIFS(Sonderzahlungen!$D$8:$D$67,Sonderzahlungen!$G$8:$G$67,$B70,Sonderzahlungen!$E$8:$E$67,"Nach Strategie")-(IF(AND(Schulden!J8&lt;Schulden!J22,D70&gt;0),MAX(0,D70+E70-MIN(Schulden!G8,D70+E70)),0)+IF(AND(Schulden!J9&lt;Schulden!J22,H70&gt;0),MAX(0,H70+I70-MIN(Schulden!G9,H70+I70)),0)+IF(AND(Schulden!J10&lt;Schulden!J22,L70&gt;0),MAX(0,L70+M70-MIN(Schulden!G10,L70+M70)),0)+IF(AND(Schulden!J11&lt;Schulden!J22,P70&gt;0),MAX(0,P70+Q70-MIN(Schulden!G11,P70+Q70)),0)+IF(AND(Schulden!J12&lt;Schulden!J22,T70&gt;0),MAX(0,T70+U70-MIN(Schulden!G12,T70+U70)),0)+IF(AND(Schulden!J13&lt;Schulden!J22,X70&gt;0),MAX(0,X70+Y70-MIN(Schulden!G13,X70+Y70)),0)+IF(AND(Schulden!J14&lt;Schulden!J22,AB70&gt;0),MAX(0,AB70+AC70-MIN(Schulden!G14,AB70+AC70)),0)+IF(AND(Schulden!J15&lt;Schulden!J22,AF70&gt;0),MAX(0,AF70+AG70-MIN(Schulden!G15,AF70+AG70)),0)+IF(AND(Schulden!J16&lt;Schulden!J22,AJ70&gt;0),MAX(0,AJ70+AK70-MIN(Schulden!G16,AJ70+AK70)),0)+IF(AND(Schulden!J17&lt;Schulden!J22,AN70&gt;0),MAX(0,AN70+AO70-MIN(Schulden!G17,AN70+AO70)),0)+IF(AND(Schulden!J18&lt;Schulden!J22,AR70&gt;0),MAX(0,AR70+AS70-MIN(Schulden!G18,AR70+AS70)),0)+IF(AND(Schulden!J19&lt;Schulden!J22,AV70&gt;0),MAX(0,AV70+AW70-MIN(Schulden!G19,AV70+AW70)),0)+IF(AND(Schulden!J20&lt;Schulden!J22,AZ70&gt;0),MAX(0,AZ70+BA70-MIN(Schulden!G20,AZ70+BA70)),0)+IF(AND(Schulden!J21&lt;Schulden!J22,BD70&gt;0),MAX(0,BD70+BE70-MIN(Schulden!G21,BD70+BE70)),0)+IF(AND(Schulden!J22&lt;Schulden!J22,BH70&gt;0),MAX(0,BH70+BI70-MIN(Schulden!G22,BH70+BI70)),0))),MAX(0,BH70+BI70-MIN(Schulden!G22,BH70+BI70)))+SUMIFS(Sonderzahlungen!$D$8:$D$67,Sonderzahlungen!$G$8:$G$67,$B70,Sonderzahlungen!$E$8:$E$67,"Gezielte Schuld",Sonderzahlungen!$F$8:$F$67,Schulden!B22)))</f>
        <v/>
      </c>
      <c r="BK70" s="24">
        <f>MAX(0,BH70+BI70-BJ70)</f>
        <v/>
      </c>
    </row>
    <row r="71">
      <c r="B71" s="23">
        <f>EDATE(B70,1)</f>
        <v/>
      </c>
      <c r="C71" s="24">
        <f>SUMIFS(Sonderzahlungen!$D$8:$D$67,Sonderzahlungen!$G$8:$G$67,B71)</f>
        <v/>
      </c>
      <c r="D71" s="24">
        <f>G70</f>
        <v/>
      </c>
      <c r="E71" s="24">
        <f>IF(D71&lt;=0,0,D71*Schulden!F8/12)</f>
        <v/>
      </c>
      <c r="F71" s="24">
        <f>IF(D71&lt;=0,0,MIN(D71+E71,MIN(Schulden!G8,D71+E71)+MIN(MAX(0,Strategie!$C$9+SUMIFS(Sonderzahlungen!$D$8:$D$67,Sonderzahlungen!$G$8:$G$67,$B71,Sonderzahlungen!$E$8:$E$67,"Nach Strategie")-(IF(AND(Schulden!J8&lt;Schulden!J8,D71&gt;0),MAX(0,D71+E71-MIN(Schulden!G8,D71+E71)),0)+IF(AND(Schulden!J9&lt;Schulden!J8,H71&gt;0),MAX(0,H71+I71-MIN(Schulden!G9,H71+I71)),0)+IF(AND(Schulden!J10&lt;Schulden!J8,L71&gt;0),MAX(0,L71+M71-MIN(Schulden!G10,L71+M71)),0)+IF(AND(Schulden!J11&lt;Schulden!J8,P71&gt;0),MAX(0,P71+Q71-MIN(Schulden!G11,P71+Q71)),0)+IF(AND(Schulden!J12&lt;Schulden!J8,T71&gt;0),MAX(0,T71+U71-MIN(Schulden!G12,T71+U71)),0)+IF(AND(Schulden!J13&lt;Schulden!J8,X71&gt;0),MAX(0,X71+Y71-MIN(Schulden!G13,X71+Y71)),0)+IF(AND(Schulden!J14&lt;Schulden!J8,AB71&gt;0),MAX(0,AB71+AC71-MIN(Schulden!G14,AB71+AC71)),0)+IF(AND(Schulden!J15&lt;Schulden!J8,AF71&gt;0),MAX(0,AF71+AG71-MIN(Schulden!G15,AF71+AG71)),0)+IF(AND(Schulden!J16&lt;Schulden!J8,AJ71&gt;0),MAX(0,AJ71+AK71-MIN(Schulden!G16,AJ71+AK71)),0)+IF(AND(Schulden!J17&lt;Schulden!J8,AN71&gt;0),MAX(0,AN71+AO71-MIN(Schulden!G17,AN71+AO71)),0)+IF(AND(Schulden!J18&lt;Schulden!J8,AR71&gt;0),MAX(0,AR71+AS71-MIN(Schulden!G18,AR71+AS71)),0)+IF(AND(Schulden!J19&lt;Schulden!J8,AV71&gt;0),MAX(0,AV71+AW71-MIN(Schulden!G19,AV71+AW71)),0)+IF(AND(Schulden!J20&lt;Schulden!J8,AZ71&gt;0),MAX(0,AZ71+BA71-MIN(Schulden!G20,AZ71+BA71)),0)+IF(AND(Schulden!J21&lt;Schulden!J8,BD71&gt;0),MAX(0,BD71+BE71-MIN(Schulden!G21,BD71+BE71)),0)+IF(AND(Schulden!J22&lt;Schulden!J8,BH71&gt;0),MAX(0,BH71+BI71-MIN(Schulden!G22,BH71+BI71)),0))),MAX(0,D71+E71-MIN(Schulden!G8,D71+E71)))+SUMIFS(Sonderzahlungen!$D$8:$D$67,Sonderzahlungen!$G$8:$G$67,$B71,Sonderzahlungen!$E$8:$E$67,"Gezielte Schuld",Sonderzahlungen!$F$8:$F$67,Schulden!B8)))</f>
        <v/>
      </c>
      <c r="G71" s="24">
        <f>MAX(0,D71+E71-F71)</f>
        <v/>
      </c>
      <c r="H71" s="24">
        <f>K70</f>
        <v/>
      </c>
      <c r="I71" s="24">
        <f>IF(H71&lt;=0,0,H71*Schulden!F9/12)</f>
        <v/>
      </c>
      <c r="J71" s="24">
        <f>IF(H71&lt;=0,0,MIN(H71+I71,MIN(Schulden!G9,H71+I71)+MIN(MAX(0,Strategie!$C$9+SUMIFS(Sonderzahlungen!$D$8:$D$67,Sonderzahlungen!$G$8:$G$67,$B71,Sonderzahlungen!$E$8:$E$67,"Nach Strategie")-(IF(AND(Schulden!J8&lt;Schulden!J9,D71&gt;0),MAX(0,D71+E71-MIN(Schulden!G8,D71+E71)),0)+IF(AND(Schulden!J9&lt;Schulden!J9,H71&gt;0),MAX(0,H71+I71-MIN(Schulden!G9,H71+I71)),0)+IF(AND(Schulden!J10&lt;Schulden!J9,L71&gt;0),MAX(0,L71+M71-MIN(Schulden!G10,L71+M71)),0)+IF(AND(Schulden!J11&lt;Schulden!J9,P71&gt;0),MAX(0,P71+Q71-MIN(Schulden!G11,P71+Q71)),0)+IF(AND(Schulden!J12&lt;Schulden!J9,T71&gt;0),MAX(0,T71+U71-MIN(Schulden!G12,T71+U71)),0)+IF(AND(Schulden!J13&lt;Schulden!J9,X71&gt;0),MAX(0,X71+Y71-MIN(Schulden!G13,X71+Y71)),0)+IF(AND(Schulden!J14&lt;Schulden!J9,AB71&gt;0),MAX(0,AB71+AC71-MIN(Schulden!G14,AB71+AC71)),0)+IF(AND(Schulden!J15&lt;Schulden!J9,AF71&gt;0),MAX(0,AF71+AG71-MIN(Schulden!G15,AF71+AG71)),0)+IF(AND(Schulden!J16&lt;Schulden!J9,AJ71&gt;0),MAX(0,AJ71+AK71-MIN(Schulden!G16,AJ71+AK71)),0)+IF(AND(Schulden!J17&lt;Schulden!J9,AN71&gt;0),MAX(0,AN71+AO71-MIN(Schulden!G17,AN71+AO71)),0)+IF(AND(Schulden!J18&lt;Schulden!J9,AR71&gt;0),MAX(0,AR71+AS71-MIN(Schulden!G18,AR71+AS71)),0)+IF(AND(Schulden!J19&lt;Schulden!J9,AV71&gt;0),MAX(0,AV71+AW71-MIN(Schulden!G19,AV71+AW71)),0)+IF(AND(Schulden!J20&lt;Schulden!J9,AZ71&gt;0),MAX(0,AZ71+BA71-MIN(Schulden!G20,AZ71+BA71)),0)+IF(AND(Schulden!J21&lt;Schulden!J9,BD71&gt;0),MAX(0,BD71+BE71-MIN(Schulden!G21,BD71+BE71)),0)+IF(AND(Schulden!J22&lt;Schulden!J9,BH71&gt;0),MAX(0,BH71+BI71-MIN(Schulden!G22,BH71+BI71)),0))),MAX(0,H71+I71-MIN(Schulden!G9,H71+I71)))+SUMIFS(Sonderzahlungen!$D$8:$D$67,Sonderzahlungen!$G$8:$G$67,$B71,Sonderzahlungen!$E$8:$E$67,"Gezielte Schuld",Sonderzahlungen!$F$8:$F$67,Schulden!B9)))</f>
        <v/>
      </c>
      <c r="K71" s="24">
        <f>MAX(0,H71+I71-J71)</f>
        <v/>
      </c>
      <c r="L71" s="24">
        <f>O70</f>
        <v/>
      </c>
      <c r="M71" s="24">
        <f>IF(L71&lt;=0,0,L71*Schulden!F10/12)</f>
        <v/>
      </c>
      <c r="N71" s="24">
        <f>IF(L71&lt;=0,0,MIN(L71+M71,MIN(Schulden!G10,L71+M71)+MIN(MAX(0,Strategie!$C$9+SUMIFS(Sonderzahlungen!$D$8:$D$67,Sonderzahlungen!$G$8:$G$67,$B71,Sonderzahlungen!$E$8:$E$67,"Nach Strategie")-(IF(AND(Schulden!J8&lt;Schulden!J10,D71&gt;0),MAX(0,D71+E71-MIN(Schulden!G8,D71+E71)),0)+IF(AND(Schulden!J9&lt;Schulden!J10,H71&gt;0),MAX(0,H71+I71-MIN(Schulden!G9,H71+I71)),0)+IF(AND(Schulden!J10&lt;Schulden!J10,L71&gt;0),MAX(0,L71+M71-MIN(Schulden!G10,L71+M71)),0)+IF(AND(Schulden!J11&lt;Schulden!J10,P71&gt;0),MAX(0,P71+Q71-MIN(Schulden!G11,P71+Q71)),0)+IF(AND(Schulden!J12&lt;Schulden!J10,T71&gt;0),MAX(0,T71+U71-MIN(Schulden!G12,T71+U71)),0)+IF(AND(Schulden!J13&lt;Schulden!J10,X71&gt;0),MAX(0,X71+Y71-MIN(Schulden!G13,X71+Y71)),0)+IF(AND(Schulden!J14&lt;Schulden!J10,AB71&gt;0),MAX(0,AB71+AC71-MIN(Schulden!G14,AB71+AC71)),0)+IF(AND(Schulden!J15&lt;Schulden!J10,AF71&gt;0),MAX(0,AF71+AG71-MIN(Schulden!G15,AF71+AG71)),0)+IF(AND(Schulden!J16&lt;Schulden!J10,AJ71&gt;0),MAX(0,AJ71+AK71-MIN(Schulden!G16,AJ71+AK71)),0)+IF(AND(Schulden!J17&lt;Schulden!J10,AN71&gt;0),MAX(0,AN71+AO71-MIN(Schulden!G17,AN71+AO71)),0)+IF(AND(Schulden!J18&lt;Schulden!J10,AR71&gt;0),MAX(0,AR71+AS71-MIN(Schulden!G18,AR71+AS71)),0)+IF(AND(Schulden!J19&lt;Schulden!J10,AV71&gt;0),MAX(0,AV71+AW71-MIN(Schulden!G19,AV71+AW71)),0)+IF(AND(Schulden!J20&lt;Schulden!J10,AZ71&gt;0),MAX(0,AZ71+BA71-MIN(Schulden!G20,AZ71+BA71)),0)+IF(AND(Schulden!J21&lt;Schulden!J10,BD71&gt;0),MAX(0,BD71+BE71-MIN(Schulden!G21,BD71+BE71)),0)+IF(AND(Schulden!J22&lt;Schulden!J10,BH71&gt;0),MAX(0,BH71+BI71-MIN(Schulden!G22,BH71+BI71)),0))),MAX(0,L71+M71-MIN(Schulden!G10,L71+M71)))+SUMIFS(Sonderzahlungen!$D$8:$D$67,Sonderzahlungen!$G$8:$G$67,$B71,Sonderzahlungen!$E$8:$E$67,"Gezielte Schuld",Sonderzahlungen!$F$8:$F$67,Schulden!B10)))</f>
        <v/>
      </c>
      <c r="O71" s="24">
        <f>MAX(0,L71+M71-N71)</f>
        <v/>
      </c>
      <c r="P71" s="24">
        <f>S70</f>
        <v/>
      </c>
      <c r="Q71" s="24">
        <f>IF(P71&lt;=0,0,P71*Schulden!F11/12)</f>
        <v/>
      </c>
      <c r="R71" s="24">
        <f>IF(P71&lt;=0,0,MIN(P71+Q71,MIN(Schulden!G11,P71+Q71)+MIN(MAX(0,Strategie!$C$9+SUMIFS(Sonderzahlungen!$D$8:$D$67,Sonderzahlungen!$G$8:$G$67,$B71,Sonderzahlungen!$E$8:$E$67,"Nach Strategie")-(IF(AND(Schulden!J8&lt;Schulden!J11,D71&gt;0),MAX(0,D71+E71-MIN(Schulden!G8,D71+E71)),0)+IF(AND(Schulden!J9&lt;Schulden!J11,H71&gt;0),MAX(0,H71+I71-MIN(Schulden!G9,H71+I71)),0)+IF(AND(Schulden!J10&lt;Schulden!J11,L71&gt;0),MAX(0,L71+M71-MIN(Schulden!G10,L71+M71)),0)+IF(AND(Schulden!J11&lt;Schulden!J11,P71&gt;0),MAX(0,P71+Q71-MIN(Schulden!G11,P71+Q71)),0)+IF(AND(Schulden!J12&lt;Schulden!J11,T71&gt;0),MAX(0,T71+U71-MIN(Schulden!G12,T71+U71)),0)+IF(AND(Schulden!J13&lt;Schulden!J11,X71&gt;0),MAX(0,X71+Y71-MIN(Schulden!G13,X71+Y71)),0)+IF(AND(Schulden!J14&lt;Schulden!J11,AB71&gt;0),MAX(0,AB71+AC71-MIN(Schulden!G14,AB71+AC71)),0)+IF(AND(Schulden!J15&lt;Schulden!J11,AF71&gt;0),MAX(0,AF71+AG71-MIN(Schulden!G15,AF71+AG71)),0)+IF(AND(Schulden!J16&lt;Schulden!J11,AJ71&gt;0),MAX(0,AJ71+AK71-MIN(Schulden!G16,AJ71+AK71)),0)+IF(AND(Schulden!J17&lt;Schulden!J11,AN71&gt;0),MAX(0,AN71+AO71-MIN(Schulden!G17,AN71+AO71)),0)+IF(AND(Schulden!J18&lt;Schulden!J11,AR71&gt;0),MAX(0,AR71+AS71-MIN(Schulden!G18,AR71+AS71)),0)+IF(AND(Schulden!J19&lt;Schulden!J11,AV71&gt;0),MAX(0,AV71+AW71-MIN(Schulden!G19,AV71+AW71)),0)+IF(AND(Schulden!J20&lt;Schulden!J11,AZ71&gt;0),MAX(0,AZ71+BA71-MIN(Schulden!G20,AZ71+BA71)),0)+IF(AND(Schulden!J21&lt;Schulden!J11,BD71&gt;0),MAX(0,BD71+BE71-MIN(Schulden!G21,BD71+BE71)),0)+IF(AND(Schulden!J22&lt;Schulden!J11,BH71&gt;0),MAX(0,BH71+BI71-MIN(Schulden!G22,BH71+BI71)),0))),MAX(0,P71+Q71-MIN(Schulden!G11,P71+Q71)))+SUMIFS(Sonderzahlungen!$D$8:$D$67,Sonderzahlungen!$G$8:$G$67,$B71,Sonderzahlungen!$E$8:$E$67,"Gezielte Schuld",Sonderzahlungen!$F$8:$F$67,Schulden!B11)))</f>
        <v/>
      </c>
      <c r="S71" s="24">
        <f>MAX(0,P71+Q71-R71)</f>
        <v/>
      </c>
      <c r="T71" s="24">
        <f>W70</f>
        <v/>
      </c>
      <c r="U71" s="24">
        <f>IF(T71&lt;=0,0,T71*Schulden!F12/12)</f>
        <v/>
      </c>
      <c r="V71" s="24">
        <f>IF(T71&lt;=0,0,MIN(T71+U71,MIN(Schulden!G12,T71+U71)+MIN(MAX(0,Strategie!$C$9+SUMIFS(Sonderzahlungen!$D$8:$D$67,Sonderzahlungen!$G$8:$G$67,$B71,Sonderzahlungen!$E$8:$E$67,"Nach Strategie")-(IF(AND(Schulden!J8&lt;Schulden!J12,D71&gt;0),MAX(0,D71+E71-MIN(Schulden!G8,D71+E71)),0)+IF(AND(Schulden!J9&lt;Schulden!J12,H71&gt;0),MAX(0,H71+I71-MIN(Schulden!G9,H71+I71)),0)+IF(AND(Schulden!J10&lt;Schulden!J12,L71&gt;0),MAX(0,L71+M71-MIN(Schulden!G10,L71+M71)),0)+IF(AND(Schulden!J11&lt;Schulden!J12,P71&gt;0),MAX(0,P71+Q71-MIN(Schulden!G11,P71+Q71)),0)+IF(AND(Schulden!J12&lt;Schulden!J12,T71&gt;0),MAX(0,T71+U71-MIN(Schulden!G12,T71+U71)),0)+IF(AND(Schulden!J13&lt;Schulden!J12,X71&gt;0),MAX(0,X71+Y71-MIN(Schulden!G13,X71+Y71)),0)+IF(AND(Schulden!J14&lt;Schulden!J12,AB71&gt;0),MAX(0,AB71+AC71-MIN(Schulden!G14,AB71+AC71)),0)+IF(AND(Schulden!J15&lt;Schulden!J12,AF71&gt;0),MAX(0,AF71+AG71-MIN(Schulden!G15,AF71+AG71)),0)+IF(AND(Schulden!J16&lt;Schulden!J12,AJ71&gt;0),MAX(0,AJ71+AK71-MIN(Schulden!G16,AJ71+AK71)),0)+IF(AND(Schulden!J17&lt;Schulden!J12,AN71&gt;0),MAX(0,AN71+AO71-MIN(Schulden!G17,AN71+AO71)),0)+IF(AND(Schulden!J18&lt;Schulden!J12,AR71&gt;0),MAX(0,AR71+AS71-MIN(Schulden!G18,AR71+AS71)),0)+IF(AND(Schulden!J19&lt;Schulden!J12,AV71&gt;0),MAX(0,AV71+AW71-MIN(Schulden!G19,AV71+AW71)),0)+IF(AND(Schulden!J20&lt;Schulden!J12,AZ71&gt;0),MAX(0,AZ71+BA71-MIN(Schulden!G20,AZ71+BA71)),0)+IF(AND(Schulden!J21&lt;Schulden!J12,BD71&gt;0),MAX(0,BD71+BE71-MIN(Schulden!G21,BD71+BE71)),0)+IF(AND(Schulden!J22&lt;Schulden!J12,BH71&gt;0),MAX(0,BH71+BI71-MIN(Schulden!G22,BH71+BI71)),0))),MAX(0,T71+U71-MIN(Schulden!G12,T71+U71)))+SUMIFS(Sonderzahlungen!$D$8:$D$67,Sonderzahlungen!$G$8:$G$67,$B71,Sonderzahlungen!$E$8:$E$67,"Gezielte Schuld",Sonderzahlungen!$F$8:$F$67,Schulden!B12)))</f>
        <v/>
      </c>
      <c r="W71" s="24">
        <f>MAX(0,T71+U71-V71)</f>
        <v/>
      </c>
      <c r="X71" s="24">
        <f>AA70</f>
        <v/>
      </c>
      <c r="Y71" s="24">
        <f>IF(X71&lt;=0,0,X71*Schulden!F13/12)</f>
        <v/>
      </c>
      <c r="Z71" s="24">
        <f>IF(X71&lt;=0,0,MIN(X71+Y71,MIN(Schulden!G13,X71+Y71)+MIN(MAX(0,Strategie!$C$9+SUMIFS(Sonderzahlungen!$D$8:$D$67,Sonderzahlungen!$G$8:$G$67,$B71,Sonderzahlungen!$E$8:$E$67,"Nach Strategie")-(IF(AND(Schulden!J8&lt;Schulden!J13,D71&gt;0),MAX(0,D71+E71-MIN(Schulden!G8,D71+E71)),0)+IF(AND(Schulden!J9&lt;Schulden!J13,H71&gt;0),MAX(0,H71+I71-MIN(Schulden!G9,H71+I71)),0)+IF(AND(Schulden!J10&lt;Schulden!J13,L71&gt;0),MAX(0,L71+M71-MIN(Schulden!G10,L71+M71)),0)+IF(AND(Schulden!J11&lt;Schulden!J13,P71&gt;0),MAX(0,P71+Q71-MIN(Schulden!G11,P71+Q71)),0)+IF(AND(Schulden!J12&lt;Schulden!J13,T71&gt;0),MAX(0,T71+U71-MIN(Schulden!G12,T71+U71)),0)+IF(AND(Schulden!J13&lt;Schulden!J13,X71&gt;0),MAX(0,X71+Y71-MIN(Schulden!G13,X71+Y71)),0)+IF(AND(Schulden!J14&lt;Schulden!J13,AB71&gt;0),MAX(0,AB71+AC71-MIN(Schulden!G14,AB71+AC71)),0)+IF(AND(Schulden!J15&lt;Schulden!J13,AF71&gt;0),MAX(0,AF71+AG71-MIN(Schulden!G15,AF71+AG71)),0)+IF(AND(Schulden!J16&lt;Schulden!J13,AJ71&gt;0),MAX(0,AJ71+AK71-MIN(Schulden!G16,AJ71+AK71)),0)+IF(AND(Schulden!J17&lt;Schulden!J13,AN71&gt;0),MAX(0,AN71+AO71-MIN(Schulden!G17,AN71+AO71)),0)+IF(AND(Schulden!J18&lt;Schulden!J13,AR71&gt;0),MAX(0,AR71+AS71-MIN(Schulden!G18,AR71+AS71)),0)+IF(AND(Schulden!J19&lt;Schulden!J13,AV71&gt;0),MAX(0,AV71+AW71-MIN(Schulden!G19,AV71+AW71)),0)+IF(AND(Schulden!J20&lt;Schulden!J13,AZ71&gt;0),MAX(0,AZ71+BA71-MIN(Schulden!G20,AZ71+BA71)),0)+IF(AND(Schulden!J21&lt;Schulden!J13,BD71&gt;0),MAX(0,BD71+BE71-MIN(Schulden!G21,BD71+BE71)),0)+IF(AND(Schulden!J22&lt;Schulden!J13,BH71&gt;0),MAX(0,BH71+BI71-MIN(Schulden!G22,BH71+BI71)),0))),MAX(0,X71+Y71-MIN(Schulden!G13,X71+Y71)))+SUMIFS(Sonderzahlungen!$D$8:$D$67,Sonderzahlungen!$G$8:$G$67,$B71,Sonderzahlungen!$E$8:$E$67,"Gezielte Schuld",Sonderzahlungen!$F$8:$F$67,Schulden!B13)))</f>
        <v/>
      </c>
      <c r="AA71" s="24">
        <f>MAX(0,X71+Y71-Z71)</f>
        <v/>
      </c>
      <c r="AB71" s="24">
        <f>AE70</f>
        <v/>
      </c>
      <c r="AC71" s="24">
        <f>IF(AB71&lt;=0,0,AB71*Schulden!F14/12)</f>
        <v/>
      </c>
      <c r="AD71" s="24">
        <f>IF(AB71&lt;=0,0,MIN(AB71+AC71,MIN(Schulden!G14,AB71+AC71)+MIN(MAX(0,Strategie!$C$9+SUMIFS(Sonderzahlungen!$D$8:$D$67,Sonderzahlungen!$G$8:$G$67,$B71,Sonderzahlungen!$E$8:$E$67,"Nach Strategie")-(IF(AND(Schulden!J8&lt;Schulden!J14,D71&gt;0),MAX(0,D71+E71-MIN(Schulden!G8,D71+E71)),0)+IF(AND(Schulden!J9&lt;Schulden!J14,H71&gt;0),MAX(0,H71+I71-MIN(Schulden!G9,H71+I71)),0)+IF(AND(Schulden!J10&lt;Schulden!J14,L71&gt;0),MAX(0,L71+M71-MIN(Schulden!G10,L71+M71)),0)+IF(AND(Schulden!J11&lt;Schulden!J14,P71&gt;0),MAX(0,P71+Q71-MIN(Schulden!G11,P71+Q71)),0)+IF(AND(Schulden!J12&lt;Schulden!J14,T71&gt;0),MAX(0,T71+U71-MIN(Schulden!G12,T71+U71)),0)+IF(AND(Schulden!J13&lt;Schulden!J14,X71&gt;0),MAX(0,X71+Y71-MIN(Schulden!G13,X71+Y71)),0)+IF(AND(Schulden!J14&lt;Schulden!J14,AB71&gt;0),MAX(0,AB71+AC71-MIN(Schulden!G14,AB71+AC71)),0)+IF(AND(Schulden!J15&lt;Schulden!J14,AF71&gt;0),MAX(0,AF71+AG71-MIN(Schulden!G15,AF71+AG71)),0)+IF(AND(Schulden!J16&lt;Schulden!J14,AJ71&gt;0),MAX(0,AJ71+AK71-MIN(Schulden!G16,AJ71+AK71)),0)+IF(AND(Schulden!J17&lt;Schulden!J14,AN71&gt;0),MAX(0,AN71+AO71-MIN(Schulden!G17,AN71+AO71)),0)+IF(AND(Schulden!J18&lt;Schulden!J14,AR71&gt;0),MAX(0,AR71+AS71-MIN(Schulden!G18,AR71+AS71)),0)+IF(AND(Schulden!J19&lt;Schulden!J14,AV71&gt;0),MAX(0,AV71+AW71-MIN(Schulden!G19,AV71+AW71)),0)+IF(AND(Schulden!J20&lt;Schulden!J14,AZ71&gt;0),MAX(0,AZ71+BA71-MIN(Schulden!G20,AZ71+BA71)),0)+IF(AND(Schulden!J21&lt;Schulden!J14,BD71&gt;0),MAX(0,BD71+BE71-MIN(Schulden!G21,BD71+BE71)),0)+IF(AND(Schulden!J22&lt;Schulden!J14,BH71&gt;0),MAX(0,BH71+BI71-MIN(Schulden!G22,BH71+BI71)),0))),MAX(0,AB71+AC71-MIN(Schulden!G14,AB71+AC71)))+SUMIFS(Sonderzahlungen!$D$8:$D$67,Sonderzahlungen!$G$8:$G$67,$B71,Sonderzahlungen!$E$8:$E$67,"Gezielte Schuld",Sonderzahlungen!$F$8:$F$67,Schulden!B14)))</f>
        <v/>
      </c>
      <c r="AE71" s="24">
        <f>MAX(0,AB71+AC71-AD71)</f>
        <v/>
      </c>
      <c r="AF71" s="24">
        <f>AI70</f>
        <v/>
      </c>
      <c r="AG71" s="24">
        <f>IF(AF71&lt;=0,0,AF71*Schulden!F15/12)</f>
        <v/>
      </c>
      <c r="AH71" s="24">
        <f>IF(AF71&lt;=0,0,MIN(AF71+AG71,MIN(Schulden!G15,AF71+AG71)+MIN(MAX(0,Strategie!$C$9+SUMIFS(Sonderzahlungen!$D$8:$D$67,Sonderzahlungen!$G$8:$G$67,$B71,Sonderzahlungen!$E$8:$E$67,"Nach Strategie")-(IF(AND(Schulden!J8&lt;Schulden!J15,D71&gt;0),MAX(0,D71+E71-MIN(Schulden!G8,D71+E71)),0)+IF(AND(Schulden!J9&lt;Schulden!J15,H71&gt;0),MAX(0,H71+I71-MIN(Schulden!G9,H71+I71)),0)+IF(AND(Schulden!J10&lt;Schulden!J15,L71&gt;0),MAX(0,L71+M71-MIN(Schulden!G10,L71+M71)),0)+IF(AND(Schulden!J11&lt;Schulden!J15,P71&gt;0),MAX(0,P71+Q71-MIN(Schulden!G11,P71+Q71)),0)+IF(AND(Schulden!J12&lt;Schulden!J15,T71&gt;0),MAX(0,T71+U71-MIN(Schulden!G12,T71+U71)),0)+IF(AND(Schulden!J13&lt;Schulden!J15,X71&gt;0),MAX(0,X71+Y71-MIN(Schulden!G13,X71+Y71)),0)+IF(AND(Schulden!J14&lt;Schulden!J15,AB71&gt;0),MAX(0,AB71+AC71-MIN(Schulden!G14,AB71+AC71)),0)+IF(AND(Schulden!J15&lt;Schulden!J15,AF71&gt;0),MAX(0,AF71+AG71-MIN(Schulden!G15,AF71+AG71)),0)+IF(AND(Schulden!J16&lt;Schulden!J15,AJ71&gt;0),MAX(0,AJ71+AK71-MIN(Schulden!G16,AJ71+AK71)),0)+IF(AND(Schulden!J17&lt;Schulden!J15,AN71&gt;0),MAX(0,AN71+AO71-MIN(Schulden!G17,AN71+AO71)),0)+IF(AND(Schulden!J18&lt;Schulden!J15,AR71&gt;0),MAX(0,AR71+AS71-MIN(Schulden!G18,AR71+AS71)),0)+IF(AND(Schulden!J19&lt;Schulden!J15,AV71&gt;0),MAX(0,AV71+AW71-MIN(Schulden!G19,AV71+AW71)),0)+IF(AND(Schulden!J20&lt;Schulden!J15,AZ71&gt;0),MAX(0,AZ71+BA71-MIN(Schulden!G20,AZ71+BA71)),0)+IF(AND(Schulden!J21&lt;Schulden!J15,BD71&gt;0),MAX(0,BD71+BE71-MIN(Schulden!G21,BD71+BE71)),0)+IF(AND(Schulden!J22&lt;Schulden!J15,BH71&gt;0),MAX(0,BH71+BI71-MIN(Schulden!G22,BH71+BI71)),0))),MAX(0,AF71+AG71-MIN(Schulden!G15,AF71+AG71)))+SUMIFS(Sonderzahlungen!$D$8:$D$67,Sonderzahlungen!$G$8:$G$67,$B71,Sonderzahlungen!$E$8:$E$67,"Gezielte Schuld",Sonderzahlungen!$F$8:$F$67,Schulden!B15)))</f>
        <v/>
      </c>
      <c r="AI71" s="24">
        <f>MAX(0,AF71+AG71-AH71)</f>
        <v/>
      </c>
      <c r="AJ71" s="24">
        <f>AM70</f>
        <v/>
      </c>
      <c r="AK71" s="24">
        <f>IF(AJ71&lt;=0,0,AJ71*Schulden!F16/12)</f>
        <v/>
      </c>
      <c r="AL71" s="24">
        <f>IF(AJ71&lt;=0,0,MIN(AJ71+AK71,MIN(Schulden!G16,AJ71+AK71)+MIN(MAX(0,Strategie!$C$9+SUMIFS(Sonderzahlungen!$D$8:$D$67,Sonderzahlungen!$G$8:$G$67,$B71,Sonderzahlungen!$E$8:$E$67,"Nach Strategie")-(IF(AND(Schulden!J8&lt;Schulden!J16,D71&gt;0),MAX(0,D71+E71-MIN(Schulden!G8,D71+E71)),0)+IF(AND(Schulden!J9&lt;Schulden!J16,H71&gt;0),MAX(0,H71+I71-MIN(Schulden!G9,H71+I71)),0)+IF(AND(Schulden!J10&lt;Schulden!J16,L71&gt;0),MAX(0,L71+M71-MIN(Schulden!G10,L71+M71)),0)+IF(AND(Schulden!J11&lt;Schulden!J16,P71&gt;0),MAX(0,P71+Q71-MIN(Schulden!G11,P71+Q71)),0)+IF(AND(Schulden!J12&lt;Schulden!J16,T71&gt;0),MAX(0,T71+U71-MIN(Schulden!G12,T71+U71)),0)+IF(AND(Schulden!J13&lt;Schulden!J16,X71&gt;0),MAX(0,X71+Y71-MIN(Schulden!G13,X71+Y71)),0)+IF(AND(Schulden!J14&lt;Schulden!J16,AB71&gt;0),MAX(0,AB71+AC71-MIN(Schulden!G14,AB71+AC71)),0)+IF(AND(Schulden!J15&lt;Schulden!J16,AF71&gt;0),MAX(0,AF71+AG71-MIN(Schulden!G15,AF71+AG71)),0)+IF(AND(Schulden!J16&lt;Schulden!J16,AJ71&gt;0),MAX(0,AJ71+AK71-MIN(Schulden!G16,AJ71+AK71)),0)+IF(AND(Schulden!J17&lt;Schulden!J16,AN71&gt;0),MAX(0,AN71+AO71-MIN(Schulden!G17,AN71+AO71)),0)+IF(AND(Schulden!J18&lt;Schulden!J16,AR71&gt;0),MAX(0,AR71+AS71-MIN(Schulden!G18,AR71+AS71)),0)+IF(AND(Schulden!J19&lt;Schulden!J16,AV71&gt;0),MAX(0,AV71+AW71-MIN(Schulden!G19,AV71+AW71)),0)+IF(AND(Schulden!J20&lt;Schulden!J16,AZ71&gt;0),MAX(0,AZ71+BA71-MIN(Schulden!G20,AZ71+BA71)),0)+IF(AND(Schulden!J21&lt;Schulden!J16,BD71&gt;0),MAX(0,BD71+BE71-MIN(Schulden!G21,BD71+BE71)),0)+IF(AND(Schulden!J22&lt;Schulden!J16,BH71&gt;0),MAX(0,BH71+BI71-MIN(Schulden!G22,BH71+BI71)),0))),MAX(0,AJ71+AK71-MIN(Schulden!G16,AJ71+AK71)))+SUMIFS(Sonderzahlungen!$D$8:$D$67,Sonderzahlungen!$G$8:$G$67,$B71,Sonderzahlungen!$E$8:$E$67,"Gezielte Schuld",Sonderzahlungen!$F$8:$F$67,Schulden!B16)))</f>
        <v/>
      </c>
      <c r="AM71" s="24">
        <f>MAX(0,AJ71+AK71-AL71)</f>
        <v/>
      </c>
      <c r="AN71" s="24">
        <f>AQ70</f>
        <v/>
      </c>
      <c r="AO71" s="24">
        <f>IF(AN71&lt;=0,0,AN71*Schulden!F17/12)</f>
        <v/>
      </c>
      <c r="AP71" s="24">
        <f>IF(AN71&lt;=0,0,MIN(AN71+AO71,MIN(Schulden!G17,AN71+AO71)+MIN(MAX(0,Strategie!$C$9+SUMIFS(Sonderzahlungen!$D$8:$D$67,Sonderzahlungen!$G$8:$G$67,$B71,Sonderzahlungen!$E$8:$E$67,"Nach Strategie")-(IF(AND(Schulden!J8&lt;Schulden!J17,D71&gt;0),MAX(0,D71+E71-MIN(Schulden!G8,D71+E71)),0)+IF(AND(Schulden!J9&lt;Schulden!J17,H71&gt;0),MAX(0,H71+I71-MIN(Schulden!G9,H71+I71)),0)+IF(AND(Schulden!J10&lt;Schulden!J17,L71&gt;0),MAX(0,L71+M71-MIN(Schulden!G10,L71+M71)),0)+IF(AND(Schulden!J11&lt;Schulden!J17,P71&gt;0),MAX(0,P71+Q71-MIN(Schulden!G11,P71+Q71)),0)+IF(AND(Schulden!J12&lt;Schulden!J17,T71&gt;0),MAX(0,T71+U71-MIN(Schulden!G12,T71+U71)),0)+IF(AND(Schulden!J13&lt;Schulden!J17,X71&gt;0),MAX(0,X71+Y71-MIN(Schulden!G13,X71+Y71)),0)+IF(AND(Schulden!J14&lt;Schulden!J17,AB71&gt;0),MAX(0,AB71+AC71-MIN(Schulden!G14,AB71+AC71)),0)+IF(AND(Schulden!J15&lt;Schulden!J17,AF71&gt;0),MAX(0,AF71+AG71-MIN(Schulden!G15,AF71+AG71)),0)+IF(AND(Schulden!J16&lt;Schulden!J17,AJ71&gt;0),MAX(0,AJ71+AK71-MIN(Schulden!G16,AJ71+AK71)),0)+IF(AND(Schulden!J17&lt;Schulden!J17,AN71&gt;0),MAX(0,AN71+AO71-MIN(Schulden!G17,AN71+AO71)),0)+IF(AND(Schulden!J18&lt;Schulden!J17,AR71&gt;0),MAX(0,AR71+AS71-MIN(Schulden!G18,AR71+AS71)),0)+IF(AND(Schulden!J19&lt;Schulden!J17,AV71&gt;0),MAX(0,AV71+AW71-MIN(Schulden!G19,AV71+AW71)),0)+IF(AND(Schulden!J20&lt;Schulden!J17,AZ71&gt;0),MAX(0,AZ71+BA71-MIN(Schulden!G20,AZ71+BA71)),0)+IF(AND(Schulden!J21&lt;Schulden!J17,BD71&gt;0),MAX(0,BD71+BE71-MIN(Schulden!G21,BD71+BE71)),0)+IF(AND(Schulden!J22&lt;Schulden!J17,BH71&gt;0),MAX(0,BH71+BI71-MIN(Schulden!G22,BH71+BI71)),0))),MAX(0,AN71+AO71-MIN(Schulden!G17,AN71+AO71)))+SUMIFS(Sonderzahlungen!$D$8:$D$67,Sonderzahlungen!$G$8:$G$67,$B71,Sonderzahlungen!$E$8:$E$67,"Gezielte Schuld",Sonderzahlungen!$F$8:$F$67,Schulden!B17)))</f>
        <v/>
      </c>
      <c r="AQ71" s="24">
        <f>MAX(0,AN71+AO71-AP71)</f>
        <v/>
      </c>
      <c r="AR71" s="24">
        <f>AU70</f>
        <v/>
      </c>
      <c r="AS71" s="24">
        <f>IF(AR71&lt;=0,0,AR71*Schulden!F18/12)</f>
        <v/>
      </c>
      <c r="AT71" s="24">
        <f>IF(AR71&lt;=0,0,MIN(AR71+AS71,MIN(Schulden!G18,AR71+AS71)+MIN(MAX(0,Strategie!$C$9+SUMIFS(Sonderzahlungen!$D$8:$D$67,Sonderzahlungen!$G$8:$G$67,$B71,Sonderzahlungen!$E$8:$E$67,"Nach Strategie")-(IF(AND(Schulden!J8&lt;Schulden!J18,D71&gt;0),MAX(0,D71+E71-MIN(Schulden!G8,D71+E71)),0)+IF(AND(Schulden!J9&lt;Schulden!J18,H71&gt;0),MAX(0,H71+I71-MIN(Schulden!G9,H71+I71)),0)+IF(AND(Schulden!J10&lt;Schulden!J18,L71&gt;0),MAX(0,L71+M71-MIN(Schulden!G10,L71+M71)),0)+IF(AND(Schulden!J11&lt;Schulden!J18,P71&gt;0),MAX(0,P71+Q71-MIN(Schulden!G11,P71+Q71)),0)+IF(AND(Schulden!J12&lt;Schulden!J18,T71&gt;0),MAX(0,T71+U71-MIN(Schulden!G12,T71+U71)),0)+IF(AND(Schulden!J13&lt;Schulden!J18,X71&gt;0),MAX(0,X71+Y71-MIN(Schulden!G13,X71+Y71)),0)+IF(AND(Schulden!J14&lt;Schulden!J18,AB71&gt;0),MAX(0,AB71+AC71-MIN(Schulden!G14,AB71+AC71)),0)+IF(AND(Schulden!J15&lt;Schulden!J18,AF71&gt;0),MAX(0,AF71+AG71-MIN(Schulden!G15,AF71+AG71)),0)+IF(AND(Schulden!J16&lt;Schulden!J18,AJ71&gt;0),MAX(0,AJ71+AK71-MIN(Schulden!G16,AJ71+AK71)),0)+IF(AND(Schulden!J17&lt;Schulden!J18,AN71&gt;0),MAX(0,AN71+AO71-MIN(Schulden!G17,AN71+AO71)),0)+IF(AND(Schulden!J18&lt;Schulden!J18,AR71&gt;0),MAX(0,AR71+AS71-MIN(Schulden!G18,AR71+AS71)),0)+IF(AND(Schulden!J19&lt;Schulden!J18,AV71&gt;0),MAX(0,AV71+AW71-MIN(Schulden!G19,AV71+AW71)),0)+IF(AND(Schulden!J20&lt;Schulden!J18,AZ71&gt;0),MAX(0,AZ71+BA71-MIN(Schulden!G20,AZ71+BA71)),0)+IF(AND(Schulden!J21&lt;Schulden!J18,BD71&gt;0),MAX(0,BD71+BE71-MIN(Schulden!G21,BD71+BE71)),0)+IF(AND(Schulden!J22&lt;Schulden!J18,BH71&gt;0),MAX(0,BH71+BI71-MIN(Schulden!G22,BH71+BI71)),0))),MAX(0,AR71+AS71-MIN(Schulden!G18,AR71+AS71)))+SUMIFS(Sonderzahlungen!$D$8:$D$67,Sonderzahlungen!$G$8:$G$67,$B71,Sonderzahlungen!$E$8:$E$67,"Gezielte Schuld",Sonderzahlungen!$F$8:$F$67,Schulden!B18)))</f>
        <v/>
      </c>
      <c r="AU71" s="24">
        <f>MAX(0,AR71+AS71-AT71)</f>
        <v/>
      </c>
      <c r="AV71" s="24">
        <f>AY70</f>
        <v/>
      </c>
      <c r="AW71" s="24">
        <f>IF(AV71&lt;=0,0,AV71*Schulden!F19/12)</f>
        <v/>
      </c>
      <c r="AX71" s="24">
        <f>IF(AV71&lt;=0,0,MIN(AV71+AW71,MIN(Schulden!G19,AV71+AW71)+MIN(MAX(0,Strategie!$C$9+SUMIFS(Sonderzahlungen!$D$8:$D$67,Sonderzahlungen!$G$8:$G$67,$B71,Sonderzahlungen!$E$8:$E$67,"Nach Strategie")-(IF(AND(Schulden!J8&lt;Schulden!J19,D71&gt;0),MAX(0,D71+E71-MIN(Schulden!G8,D71+E71)),0)+IF(AND(Schulden!J9&lt;Schulden!J19,H71&gt;0),MAX(0,H71+I71-MIN(Schulden!G9,H71+I71)),0)+IF(AND(Schulden!J10&lt;Schulden!J19,L71&gt;0),MAX(0,L71+M71-MIN(Schulden!G10,L71+M71)),0)+IF(AND(Schulden!J11&lt;Schulden!J19,P71&gt;0),MAX(0,P71+Q71-MIN(Schulden!G11,P71+Q71)),0)+IF(AND(Schulden!J12&lt;Schulden!J19,T71&gt;0),MAX(0,T71+U71-MIN(Schulden!G12,T71+U71)),0)+IF(AND(Schulden!J13&lt;Schulden!J19,X71&gt;0),MAX(0,X71+Y71-MIN(Schulden!G13,X71+Y71)),0)+IF(AND(Schulden!J14&lt;Schulden!J19,AB71&gt;0),MAX(0,AB71+AC71-MIN(Schulden!G14,AB71+AC71)),0)+IF(AND(Schulden!J15&lt;Schulden!J19,AF71&gt;0),MAX(0,AF71+AG71-MIN(Schulden!G15,AF71+AG71)),0)+IF(AND(Schulden!J16&lt;Schulden!J19,AJ71&gt;0),MAX(0,AJ71+AK71-MIN(Schulden!G16,AJ71+AK71)),0)+IF(AND(Schulden!J17&lt;Schulden!J19,AN71&gt;0),MAX(0,AN71+AO71-MIN(Schulden!G17,AN71+AO71)),0)+IF(AND(Schulden!J18&lt;Schulden!J19,AR71&gt;0),MAX(0,AR71+AS71-MIN(Schulden!G18,AR71+AS71)),0)+IF(AND(Schulden!J19&lt;Schulden!J19,AV71&gt;0),MAX(0,AV71+AW71-MIN(Schulden!G19,AV71+AW71)),0)+IF(AND(Schulden!J20&lt;Schulden!J19,AZ71&gt;0),MAX(0,AZ71+BA71-MIN(Schulden!G20,AZ71+BA71)),0)+IF(AND(Schulden!J21&lt;Schulden!J19,BD71&gt;0),MAX(0,BD71+BE71-MIN(Schulden!G21,BD71+BE71)),0)+IF(AND(Schulden!J22&lt;Schulden!J19,BH71&gt;0),MAX(0,BH71+BI71-MIN(Schulden!G22,BH71+BI71)),0))),MAX(0,AV71+AW71-MIN(Schulden!G19,AV71+AW71)))+SUMIFS(Sonderzahlungen!$D$8:$D$67,Sonderzahlungen!$G$8:$G$67,$B71,Sonderzahlungen!$E$8:$E$67,"Gezielte Schuld",Sonderzahlungen!$F$8:$F$67,Schulden!B19)))</f>
        <v/>
      </c>
      <c r="AY71" s="24">
        <f>MAX(0,AV71+AW71-AX71)</f>
        <v/>
      </c>
      <c r="AZ71" s="24">
        <f>BC70</f>
        <v/>
      </c>
      <c r="BA71" s="24">
        <f>IF(AZ71&lt;=0,0,AZ71*Schulden!F20/12)</f>
        <v/>
      </c>
      <c r="BB71" s="24">
        <f>IF(AZ71&lt;=0,0,MIN(AZ71+BA71,MIN(Schulden!G20,AZ71+BA71)+MIN(MAX(0,Strategie!$C$9+SUMIFS(Sonderzahlungen!$D$8:$D$67,Sonderzahlungen!$G$8:$G$67,$B71,Sonderzahlungen!$E$8:$E$67,"Nach Strategie")-(IF(AND(Schulden!J8&lt;Schulden!J20,D71&gt;0),MAX(0,D71+E71-MIN(Schulden!G8,D71+E71)),0)+IF(AND(Schulden!J9&lt;Schulden!J20,H71&gt;0),MAX(0,H71+I71-MIN(Schulden!G9,H71+I71)),0)+IF(AND(Schulden!J10&lt;Schulden!J20,L71&gt;0),MAX(0,L71+M71-MIN(Schulden!G10,L71+M71)),0)+IF(AND(Schulden!J11&lt;Schulden!J20,P71&gt;0),MAX(0,P71+Q71-MIN(Schulden!G11,P71+Q71)),0)+IF(AND(Schulden!J12&lt;Schulden!J20,T71&gt;0),MAX(0,T71+U71-MIN(Schulden!G12,T71+U71)),0)+IF(AND(Schulden!J13&lt;Schulden!J20,X71&gt;0),MAX(0,X71+Y71-MIN(Schulden!G13,X71+Y71)),0)+IF(AND(Schulden!J14&lt;Schulden!J20,AB71&gt;0),MAX(0,AB71+AC71-MIN(Schulden!G14,AB71+AC71)),0)+IF(AND(Schulden!J15&lt;Schulden!J20,AF71&gt;0),MAX(0,AF71+AG71-MIN(Schulden!G15,AF71+AG71)),0)+IF(AND(Schulden!J16&lt;Schulden!J20,AJ71&gt;0),MAX(0,AJ71+AK71-MIN(Schulden!G16,AJ71+AK71)),0)+IF(AND(Schulden!J17&lt;Schulden!J20,AN71&gt;0),MAX(0,AN71+AO71-MIN(Schulden!G17,AN71+AO71)),0)+IF(AND(Schulden!J18&lt;Schulden!J20,AR71&gt;0),MAX(0,AR71+AS71-MIN(Schulden!G18,AR71+AS71)),0)+IF(AND(Schulden!J19&lt;Schulden!J20,AV71&gt;0),MAX(0,AV71+AW71-MIN(Schulden!G19,AV71+AW71)),0)+IF(AND(Schulden!J20&lt;Schulden!J20,AZ71&gt;0),MAX(0,AZ71+BA71-MIN(Schulden!G20,AZ71+BA71)),0)+IF(AND(Schulden!J21&lt;Schulden!J20,BD71&gt;0),MAX(0,BD71+BE71-MIN(Schulden!G21,BD71+BE71)),0)+IF(AND(Schulden!J22&lt;Schulden!J20,BH71&gt;0),MAX(0,BH71+BI71-MIN(Schulden!G22,BH71+BI71)),0))),MAX(0,AZ71+BA71-MIN(Schulden!G20,AZ71+BA71)))+SUMIFS(Sonderzahlungen!$D$8:$D$67,Sonderzahlungen!$G$8:$G$67,$B71,Sonderzahlungen!$E$8:$E$67,"Gezielte Schuld",Sonderzahlungen!$F$8:$F$67,Schulden!B20)))</f>
        <v/>
      </c>
      <c r="BC71" s="24">
        <f>MAX(0,AZ71+BA71-BB71)</f>
        <v/>
      </c>
      <c r="BD71" s="24">
        <f>BG70</f>
        <v/>
      </c>
      <c r="BE71" s="24">
        <f>IF(BD71&lt;=0,0,BD71*Schulden!F21/12)</f>
        <v/>
      </c>
      <c r="BF71" s="24">
        <f>IF(BD71&lt;=0,0,MIN(BD71+BE71,MIN(Schulden!G21,BD71+BE71)+MIN(MAX(0,Strategie!$C$9+SUMIFS(Sonderzahlungen!$D$8:$D$67,Sonderzahlungen!$G$8:$G$67,$B71,Sonderzahlungen!$E$8:$E$67,"Nach Strategie")-(IF(AND(Schulden!J8&lt;Schulden!J21,D71&gt;0),MAX(0,D71+E71-MIN(Schulden!G8,D71+E71)),0)+IF(AND(Schulden!J9&lt;Schulden!J21,H71&gt;0),MAX(0,H71+I71-MIN(Schulden!G9,H71+I71)),0)+IF(AND(Schulden!J10&lt;Schulden!J21,L71&gt;0),MAX(0,L71+M71-MIN(Schulden!G10,L71+M71)),0)+IF(AND(Schulden!J11&lt;Schulden!J21,P71&gt;0),MAX(0,P71+Q71-MIN(Schulden!G11,P71+Q71)),0)+IF(AND(Schulden!J12&lt;Schulden!J21,T71&gt;0),MAX(0,T71+U71-MIN(Schulden!G12,T71+U71)),0)+IF(AND(Schulden!J13&lt;Schulden!J21,X71&gt;0),MAX(0,X71+Y71-MIN(Schulden!G13,X71+Y71)),0)+IF(AND(Schulden!J14&lt;Schulden!J21,AB71&gt;0),MAX(0,AB71+AC71-MIN(Schulden!G14,AB71+AC71)),0)+IF(AND(Schulden!J15&lt;Schulden!J21,AF71&gt;0),MAX(0,AF71+AG71-MIN(Schulden!G15,AF71+AG71)),0)+IF(AND(Schulden!J16&lt;Schulden!J21,AJ71&gt;0),MAX(0,AJ71+AK71-MIN(Schulden!G16,AJ71+AK71)),0)+IF(AND(Schulden!J17&lt;Schulden!J21,AN71&gt;0),MAX(0,AN71+AO71-MIN(Schulden!G17,AN71+AO71)),0)+IF(AND(Schulden!J18&lt;Schulden!J21,AR71&gt;0),MAX(0,AR71+AS71-MIN(Schulden!G18,AR71+AS71)),0)+IF(AND(Schulden!J19&lt;Schulden!J21,AV71&gt;0),MAX(0,AV71+AW71-MIN(Schulden!G19,AV71+AW71)),0)+IF(AND(Schulden!J20&lt;Schulden!J21,AZ71&gt;0),MAX(0,AZ71+BA71-MIN(Schulden!G20,AZ71+BA71)),0)+IF(AND(Schulden!J21&lt;Schulden!J21,BD71&gt;0),MAX(0,BD71+BE71-MIN(Schulden!G21,BD71+BE71)),0)+IF(AND(Schulden!J22&lt;Schulden!J21,BH71&gt;0),MAX(0,BH71+BI71-MIN(Schulden!G22,BH71+BI71)),0))),MAX(0,BD71+BE71-MIN(Schulden!G21,BD71+BE71)))+SUMIFS(Sonderzahlungen!$D$8:$D$67,Sonderzahlungen!$G$8:$G$67,$B71,Sonderzahlungen!$E$8:$E$67,"Gezielte Schuld",Sonderzahlungen!$F$8:$F$67,Schulden!B21)))</f>
        <v/>
      </c>
      <c r="BG71" s="24">
        <f>MAX(0,BD71+BE71-BF71)</f>
        <v/>
      </c>
      <c r="BH71" s="24">
        <f>BK70</f>
        <v/>
      </c>
      <c r="BI71" s="24">
        <f>IF(BH71&lt;=0,0,BH71*Schulden!F22/12)</f>
        <v/>
      </c>
      <c r="BJ71" s="24">
        <f>IF(BH71&lt;=0,0,MIN(BH71+BI71,MIN(Schulden!G22,BH71+BI71)+MIN(MAX(0,Strategie!$C$9+SUMIFS(Sonderzahlungen!$D$8:$D$67,Sonderzahlungen!$G$8:$G$67,$B71,Sonderzahlungen!$E$8:$E$67,"Nach Strategie")-(IF(AND(Schulden!J8&lt;Schulden!J22,D71&gt;0),MAX(0,D71+E71-MIN(Schulden!G8,D71+E71)),0)+IF(AND(Schulden!J9&lt;Schulden!J22,H71&gt;0),MAX(0,H71+I71-MIN(Schulden!G9,H71+I71)),0)+IF(AND(Schulden!J10&lt;Schulden!J22,L71&gt;0),MAX(0,L71+M71-MIN(Schulden!G10,L71+M71)),0)+IF(AND(Schulden!J11&lt;Schulden!J22,P71&gt;0),MAX(0,P71+Q71-MIN(Schulden!G11,P71+Q71)),0)+IF(AND(Schulden!J12&lt;Schulden!J22,T71&gt;0),MAX(0,T71+U71-MIN(Schulden!G12,T71+U71)),0)+IF(AND(Schulden!J13&lt;Schulden!J22,X71&gt;0),MAX(0,X71+Y71-MIN(Schulden!G13,X71+Y71)),0)+IF(AND(Schulden!J14&lt;Schulden!J22,AB71&gt;0),MAX(0,AB71+AC71-MIN(Schulden!G14,AB71+AC71)),0)+IF(AND(Schulden!J15&lt;Schulden!J22,AF71&gt;0),MAX(0,AF71+AG71-MIN(Schulden!G15,AF71+AG71)),0)+IF(AND(Schulden!J16&lt;Schulden!J22,AJ71&gt;0),MAX(0,AJ71+AK71-MIN(Schulden!G16,AJ71+AK71)),0)+IF(AND(Schulden!J17&lt;Schulden!J22,AN71&gt;0),MAX(0,AN71+AO71-MIN(Schulden!G17,AN71+AO71)),0)+IF(AND(Schulden!J18&lt;Schulden!J22,AR71&gt;0),MAX(0,AR71+AS71-MIN(Schulden!G18,AR71+AS71)),0)+IF(AND(Schulden!J19&lt;Schulden!J22,AV71&gt;0),MAX(0,AV71+AW71-MIN(Schulden!G19,AV71+AW71)),0)+IF(AND(Schulden!J20&lt;Schulden!J22,AZ71&gt;0),MAX(0,AZ71+BA71-MIN(Schulden!G20,AZ71+BA71)),0)+IF(AND(Schulden!J21&lt;Schulden!J22,BD71&gt;0),MAX(0,BD71+BE71-MIN(Schulden!G21,BD71+BE71)),0)+IF(AND(Schulden!J22&lt;Schulden!J22,BH71&gt;0),MAX(0,BH71+BI71-MIN(Schulden!G22,BH71+BI71)),0))),MAX(0,BH71+BI71-MIN(Schulden!G22,BH71+BI71)))+SUMIFS(Sonderzahlungen!$D$8:$D$67,Sonderzahlungen!$G$8:$G$67,$B71,Sonderzahlungen!$E$8:$E$67,"Gezielte Schuld",Sonderzahlungen!$F$8:$F$67,Schulden!B22)))</f>
        <v/>
      </c>
      <c r="BK71" s="24">
        <f>MAX(0,BH71+BI71-BJ71)</f>
        <v/>
      </c>
    </row>
    <row r="72">
      <c r="B72" s="23">
        <f>EDATE(B71,1)</f>
        <v/>
      </c>
      <c r="C72" s="24">
        <f>SUMIFS(Sonderzahlungen!$D$8:$D$67,Sonderzahlungen!$G$8:$G$67,B72)</f>
        <v/>
      </c>
      <c r="D72" s="24">
        <f>G71</f>
        <v/>
      </c>
      <c r="E72" s="24">
        <f>IF(D72&lt;=0,0,D72*Schulden!F8/12)</f>
        <v/>
      </c>
      <c r="F72" s="24">
        <f>IF(D72&lt;=0,0,MIN(D72+E72,MIN(Schulden!G8,D72+E72)+MIN(MAX(0,Strategie!$C$9+SUMIFS(Sonderzahlungen!$D$8:$D$67,Sonderzahlungen!$G$8:$G$67,$B72,Sonderzahlungen!$E$8:$E$67,"Nach Strategie")-(IF(AND(Schulden!J8&lt;Schulden!J8,D72&gt;0),MAX(0,D72+E72-MIN(Schulden!G8,D72+E72)),0)+IF(AND(Schulden!J9&lt;Schulden!J8,H72&gt;0),MAX(0,H72+I72-MIN(Schulden!G9,H72+I72)),0)+IF(AND(Schulden!J10&lt;Schulden!J8,L72&gt;0),MAX(0,L72+M72-MIN(Schulden!G10,L72+M72)),0)+IF(AND(Schulden!J11&lt;Schulden!J8,P72&gt;0),MAX(0,P72+Q72-MIN(Schulden!G11,P72+Q72)),0)+IF(AND(Schulden!J12&lt;Schulden!J8,T72&gt;0),MAX(0,T72+U72-MIN(Schulden!G12,T72+U72)),0)+IF(AND(Schulden!J13&lt;Schulden!J8,X72&gt;0),MAX(0,X72+Y72-MIN(Schulden!G13,X72+Y72)),0)+IF(AND(Schulden!J14&lt;Schulden!J8,AB72&gt;0),MAX(0,AB72+AC72-MIN(Schulden!G14,AB72+AC72)),0)+IF(AND(Schulden!J15&lt;Schulden!J8,AF72&gt;0),MAX(0,AF72+AG72-MIN(Schulden!G15,AF72+AG72)),0)+IF(AND(Schulden!J16&lt;Schulden!J8,AJ72&gt;0),MAX(0,AJ72+AK72-MIN(Schulden!G16,AJ72+AK72)),0)+IF(AND(Schulden!J17&lt;Schulden!J8,AN72&gt;0),MAX(0,AN72+AO72-MIN(Schulden!G17,AN72+AO72)),0)+IF(AND(Schulden!J18&lt;Schulden!J8,AR72&gt;0),MAX(0,AR72+AS72-MIN(Schulden!G18,AR72+AS72)),0)+IF(AND(Schulden!J19&lt;Schulden!J8,AV72&gt;0),MAX(0,AV72+AW72-MIN(Schulden!G19,AV72+AW72)),0)+IF(AND(Schulden!J20&lt;Schulden!J8,AZ72&gt;0),MAX(0,AZ72+BA72-MIN(Schulden!G20,AZ72+BA72)),0)+IF(AND(Schulden!J21&lt;Schulden!J8,BD72&gt;0),MAX(0,BD72+BE72-MIN(Schulden!G21,BD72+BE72)),0)+IF(AND(Schulden!J22&lt;Schulden!J8,BH72&gt;0),MAX(0,BH72+BI72-MIN(Schulden!G22,BH72+BI72)),0))),MAX(0,D72+E72-MIN(Schulden!G8,D72+E72)))+SUMIFS(Sonderzahlungen!$D$8:$D$67,Sonderzahlungen!$G$8:$G$67,$B72,Sonderzahlungen!$E$8:$E$67,"Gezielte Schuld",Sonderzahlungen!$F$8:$F$67,Schulden!B8)))</f>
        <v/>
      </c>
      <c r="G72" s="24">
        <f>MAX(0,D72+E72-F72)</f>
        <v/>
      </c>
      <c r="H72" s="24">
        <f>K71</f>
        <v/>
      </c>
      <c r="I72" s="24">
        <f>IF(H72&lt;=0,0,H72*Schulden!F9/12)</f>
        <v/>
      </c>
      <c r="J72" s="24">
        <f>IF(H72&lt;=0,0,MIN(H72+I72,MIN(Schulden!G9,H72+I72)+MIN(MAX(0,Strategie!$C$9+SUMIFS(Sonderzahlungen!$D$8:$D$67,Sonderzahlungen!$G$8:$G$67,$B72,Sonderzahlungen!$E$8:$E$67,"Nach Strategie")-(IF(AND(Schulden!J8&lt;Schulden!J9,D72&gt;0),MAX(0,D72+E72-MIN(Schulden!G8,D72+E72)),0)+IF(AND(Schulden!J9&lt;Schulden!J9,H72&gt;0),MAX(0,H72+I72-MIN(Schulden!G9,H72+I72)),0)+IF(AND(Schulden!J10&lt;Schulden!J9,L72&gt;0),MAX(0,L72+M72-MIN(Schulden!G10,L72+M72)),0)+IF(AND(Schulden!J11&lt;Schulden!J9,P72&gt;0),MAX(0,P72+Q72-MIN(Schulden!G11,P72+Q72)),0)+IF(AND(Schulden!J12&lt;Schulden!J9,T72&gt;0),MAX(0,T72+U72-MIN(Schulden!G12,T72+U72)),0)+IF(AND(Schulden!J13&lt;Schulden!J9,X72&gt;0),MAX(0,X72+Y72-MIN(Schulden!G13,X72+Y72)),0)+IF(AND(Schulden!J14&lt;Schulden!J9,AB72&gt;0),MAX(0,AB72+AC72-MIN(Schulden!G14,AB72+AC72)),0)+IF(AND(Schulden!J15&lt;Schulden!J9,AF72&gt;0),MAX(0,AF72+AG72-MIN(Schulden!G15,AF72+AG72)),0)+IF(AND(Schulden!J16&lt;Schulden!J9,AJ72&gt;0),MAX(0,AJ72+AK72-MIN(Schulden!G16,AJ72+AK72)),0)+IF(AND(Schulden!J17&lt;Schulden!J9,AN72&gt;0),MAX(0,AN72+AO72-MIN(Schulden!G17,AN72+AO72)),0)+IF(AND(Schulden!J18&lt;Schulden!J9,AR72&gt;0),MAX(0,AR72+AS72-MIN(Schulden!G18,AR72+AS72)),0)+IF(AND(Schulden!J19&lt;Schulden!J9,AV72&gt;0),MAX(0,AV72+AW72-MIN(Schulden!G19,AV72+AW72)),0)+IF(AND(Schulden!J20&lt;Schulden!J9,AZ72&gt;0),MAX(0,AZ72+BA72-MIN(Schulden!G20,AZ72+BA72)),0)+IF(AND(Schulden!J21&lt;Schulden!J9,BD72&gt;0),MAX(0,BD72+BE72-MIN(Schulden!G21,BD72+BE72)),0)+IF(AND(Schulden!J22&lt;Schulden!J9,BH72&gt;0),MAX(0,BH72+BI72-MIN(Schulden!G22,BH72+BI72)),0))),MAX(0,H72+I72-MIN(Schulden!G9,H72+I72)))+SUMIFS(Sonderzahlungen!$D$8:$D$67,Sonderzahlungen!$G$8:$G$67,$B72,Sonderzahlungen!$E$8:$E$67,"Gezielte Schuld",Sonderzahlungen!$F$8:$F$67,Schulden!B9)))</f>
        <v/>
      </c>
      <c r="K72" s="24">
        <f>MAX(0,H72+I72-J72)</f>
        <v/>
      </c>
      <c r="L72" s="24">
        <f>O71</f>
        <v/>
      </c>
      <c r="M72" s="24">
        <f>IF(L72&lt;=0,0,L72*Schulden!F10/12)</f>
        <v/>
      </c>
      <c r="N72" s="24">
        <f>IF(L72&lt;=0,0,MIN(L72+M72,MIN(Schulden!G10,L72+M72)+MIN(MAX(0,Strategie!$C$9+SUMIFS(Sonderzahlungen!$D$8:$D$67,Sonderzahlungen!$G$8:$G$67,$B72,Sonderzahlungen!$E$8:$E$67,"Nach Strategie")-(IF(AND(Schulden!J8&lt;Schulden!J10,D72&gt;0),MAX(0,D72+E72-MIN(Schulden!G8,D72+E72)),0)+IF(AND(Schulden!J9&lt;Schulden!J10,H72&gt;0),MAX(0,H72+I72-MIN(Schulden!G9,H72+I72)),0)+IF(AND(Schulden!J10&lt;Schulden!J10,L72&gt;0),MAX(0,L72+M72-MIN(Schulden!G10,L72+M72)),0)+IF(AND(Schulden!J11&lt;Schulden!J10,P72&gt;0),MAX(0,P72+Q72-MIN(Schulden!G11,P72+Q72)),0)+IF(AND(Schulden!J12&lt;Schulden!J10,T72&gt;0),MAX(0,T72+U72-MIN(Schulden!G12,T72+U72)),0)+IF(AND(Schulden!J13&lt;Schulden!J10,X72&gt;0),MAX(0,X72+Y72-MIN(Schulden!G13,X72+Y72)),0)+IF(AND(Schulden!J14&lt;Schulden!J10,AB72&gt;0),MAX(0,AB72+AC72-MIN(Schulden!G14,AB72+AC72)),0)+IF(AND(Schulden!J15&lt;Schulden!J10,AF72&gt;0),MAX(0,AF72+AG72-MIN(Schulden!G15,AF72+AG72)),0)+IF(AND(Schulden!J16&lt;Schulden!J10,AJ72&gt;0),MAX(0,AJ72+AK72-MIN(Schulden!G16,AJ72+AK72)),0)+IF(AND(Schulden!J17&lt;Schulden!J10,AN72&gt;0),MAX(0,AN72+AO72-MIN(Schulden!G17,AN72+AO72)),0)+IF(AND(Schulden!J18&lt;Schulden!J10,AR72&gt;0),MAX(0,AR72+AS72-MIN(Schulden!G18,AR72+AS72)),0)+IF(AND(Schulden!J19&lt;Schulden!J10,AV72&gt;0),MAX(0,AV72+AW72-MIN(Schulden!G19,AV72+AW72)),0)+IF(AND(Schulden!J20&lt;Schulden!J10,AZ72&gt;0),MAX(0,AZ72+BA72-MIN(Schulden!G20,AZ72+BA72)),0)+IF(AND(Schulden!J21&lt;Schulden!J10,BD72&gt;0),MAX(0,BD72+BE72-MIN(Schulden!G21,BD72+BE72)),0)+IF(AND(Schulden!J22&lt;Schulden!J10,BH72&gt;0),MAX(0,BH72+BI72-MIN(Schulden!G22,BH72+BI72)),0))),MAX(0,L72+M72-MIN(Schulden!G10,L72+M72)))+SUMIFS(Sonderzahlungen!$D$8:$D$67,Sonderzahlungen!$G$8:$G$67,$B72,Sonderzahlungen!$E$8:$E$67,"Gezielte Schuld",Sonderzahlungen!$F$8:$F$67,Schulden!B10)))</f>
        <v/>
      </c>
      <c r="O72" s="24">
        <f>MAX(0,L72+M72-N72)</f>
        <v/>
      </c>
      <c r="P72" s="24">
        <f>S71</f>
        <v/>
      </c>
      <c r="Q72" s="24">
        <f>IF(P72&lt;=0,0,P72*Schulden!F11/12)</f>
        <v/>
      </c>
      <c r="R72" s="24">
        <f>IF(P72&lt;=0,0,MIN(P72+Q72,MIN(Schulden!G11,P72+Q72)+MIN(MAX(0,Strategie!$C$9+SUMIFS(Sonderzahlungen!$D$8:$D$67,Sonderzahlungen!$G$8:$G$67,$B72,Sonderzahlungen!$E$8:$E$67,"Nach Strategie")-(IF(AND(Schulden!J8&lt;Schulden!J11,D72&gt;0),MAX(0,D72+E72-MIN(Schulden!G8,D72+E72)),0)+IF(AND(Schulden!J9&lt;Schulden!J11,H72&gt;0),MAX(0,H72+I72-MIN(Schulden!G9,H72+I72)),0)+IF(AND(Schulden!J10&lt;Schulden!J11,L72&gt;0),MAX(0,L72+M72-MIN(Schulden!G10,L72+M72)),0)+IF(AND(Schulden!J11&lt;Schulden!J11,P72&gt;0),MAX(0,P72+Q72-MIN(Schulden!G11,P72+Q72)),0)+IF(AND(Schulden!J12&lt;Schulden!J11,T72&gt;0),MAX(0,T72+U72-MIN(Schulden!G12,T72+U72)),0)+IF(AND(Schulden!J13&lt;Schulden!J11,X72&gt;0),MAX(0,X72+Y72-MIN(Schulden!G13,X72+Y72)),0)+IF(AND(Schulden!J14&lt;Schulden!J11,AB72&gt;0),MAX(0,AB72+AC72-MIN(Schulden!G14,AB72+AC72)),0)+IF(AND(Schulden!J15&lt;Schulden!J11,AF72&gt;0),MAX(0,AF72+AG72-MIN(Schulden!G15,AF72+AG72)),0)+IF(AND(Schulden!J16&lt;Schulden!J11,AJ72&gt;0),MAX(0,AJ72+AK72-MIN(Schulden!G16,AJ72+AK72)),0)+IF(AND(Schulden!J17&lt;Schulden!J11,AN72&gt;0),MAX(0,AN72+AO72-MIN(Schulden!G17,AN72+AO72)),0)+IF(AND(Schulden!J18&lt;Schulden!J11,AR72&gt;0),MAX(0,AR72+AS72-MIN(Schulden!G18,AR72+AS72)),0)+IF(AND(Schulden!J19&lt;Schulden!J11,AV72&gt;0),MAX(0,AV72+AW72-MIN(Schulden!G19,AV72+AW72)),0)+IF(AND(Schulden!J20&lt;Schulden!J11,AZ72&gt;0),MAX(0,AZ72+BA72-MIN(Schulden!G20,AZ72+BA72)),0)+IF(AND(Schulden!J21&lt;Schulden!J11,BD72&gt;0),MAX(0,BD72+BE72-MIN(Schulden!G21,BD72+BE72)),0)+IF(AND(Schulden!J22&lt;Schulden!J11,BH72&gt;0),MAX(0,BH72+BI72-MIN(Schulden!G22,BH72+BI72)),0))),MAX(0,P72+Q72-MIN(Schulden!G11,P72+Q72)))+SUMIFS(Sonderzahlungen!$D$8:$D$67,Sonderzahlungen!$G$8:$G$67,$B72,Sonderzahlungen!$E$8:$E$67,"Gezielte Schuld",Sonderzahlungen!$F$8:$F$67,Schulden!B11)))</f>
        <v/>
      </c>
      <c r="S72" s="24">
        <f>MAX(0,P72+Q72-R72)</f>
        <v/>
      </c>
      <c r="T72" s="24">
        <f>W71</f>
        <v/>
      </c>
      <c r="U72" s="24">
        <f>IF(T72&lt;=0,0,T72*Schulden!F12/12)</f>
        <v/>
      </c>
      <c r="V72" s="24">
        <f>IF(T72&lt;=0,0,MIN(T72+U72,MIN(Schulden!G12,T72+U72)+MIN(MAX(0,Strategie!$C$9+SUMIFS(Sonderzahlungen!$D$8:$D$67,Sonderzahlungen!$G$8:$G$67,$B72,Sonderzahlungen!$E$8:$E$67,"Nach Strategie")-(IF(AND(Schulden!J8&lt;Schulden!J12,D72&gt;0),MAX(0,D72+E72-MIN(Schulden!G8,D72+E72)),0)+IF(AND(Schulden!J9&lt;Schulden!J12,H72&gt;0),MAX(0,H72+I72-MIN(Schulden!G9,H72+I72)),0)+IF(AND(Schulden!J10&lt;Schulden!J12,L72&gt;0),MAX(0,L72+M72-MIN(Schulden!G10,L72+M72)),0)+IF(AND(Schulden!J11&lt;Schulden!J12,P72&gt;0),MAX(0,P72+Q72-MIN(Schulden!G11,P72+Q72)),0)+IF(AND(Schulden!J12&lt;Schulden!J12,T72&gt;0),MAX(0,T72+U72-MIN(Schulden!G12,T72+U72)),0)+IF(AND(Schulden!J13&lt;Schulden!J12,X72&gt;0),MAX(0,X72+Y72-MIN(Schulden!G13,X72+Y72)),0)+IF(AND(Schulden!J14&lt;Schulden!J12,AB72&gt;0),MAX(0,AB72+AC72-MIN(Schulden!G14,AB72+AC72)),0)+IF(AND(Schulden!J15&lt;Schulden!J12,AF72&gt;0),MAX(0,AF72+AG72-MIN(Schulden!G15,AF72+AG72)),0)+IF(AND(Schulden!J16&lt;Schulden!J12,AJ72&gt;0),MAX(0,AJ72+AK72-MIN(Schulden!G16,AJ72+AK72)),0)+IF(AND(Schulden!J17&lt;Schulden!J12,AN72&gt;0),MAX(0,AN72+AO72-MIN(Schulden!G17,AN72+AO72)),0)+IF(AND(Schulden!J18&lt;Schulden!J12,AR72&gt;0),MAX(0,AR72+AS72-MIN(Schulden!G18,AR72+AS72)),0)+IF(AND(Schulden!J19&lt;Schulden!J12,AV72&gt;0),MAX(0,AV72+AW72-MIN(Schulden!G19,AV72+AW72)),0)+IF(AND(Schulden!J20&lt;Schulden!J12,AZ72&gt;0),MAX(0,AZ72+BA72-MIN(Schulden!G20,AZ72+BA72)),0)+IF(AND(Schulden!J21&lt;Schulden!J12,BD72&gt;0),MAX(0,BD72+BE72-MIN(Schulden!G21,BD72+BE72)),0)+IF(AND(Schulden!J22&lt;Schulden!J12,BH72&gt;0),MAX(0,BH72+BI72-MIN(Schulden!G22,BH72+BI72)),0))),MAX(0,T72+U72-MIN(Schulden!G12,T72+U72)))+SUMIFS(Sonderzahlungen!$D$8:$D$67,Sonderzahlungen!$G$8:$G$67,$B72,Sonderzahlungen!$E$8:$E$67,"Gezielte Schuld",Sonderzahlungen!$F$8:$F$67,Schulden!B12)))</f>
        <v/>
      </c>
      <c r="W72" s="24">
        <f>MAX(0,T72+U72-V72)</f>
        <v/>
      </c>
      <c r="X72" s="24">
        <f>AA71</f>
        <v/>
      </c>
      <c r="Y72" s="24">
        <f>IF(X72&lt;=0,0,X72*Schulden!F13/12)</f>
        <v/>
      </c>
      <c r="Z72" s="24">
        <f>IF(X72&lt;=0,0,MIN(X72+Y72,MIN(Schulden!G13,X72+Y72)+MIN(MAX(0,Strategie!$C$9+SUMIFS(Sonderzahlungen!$D$8:$D$67,Sonderzahlungen!$G$8:$G$67,$B72,Sonderzahlungen!$E$8:$E$67,"Nach Strategie")-(IF(AND(Schulden!J8&lt;Schulden!J13,D72&gt;0),MAX(0,D72+E72-MIN(Schulden!G8,D72+E72)),0)+IF(AND(Schulden!J9&lt;Schulden!J13,H72&gt;0),MAX(0,H72+I72-MIN(Schulden!G9,H72+I72)),0)+IF(AND(Schulden!J10&lt;Schulden!J13,L72&gt;0),MAX(0,L72+M72-MIN(Schulden!G10,L72+M72)),0)+IF(AND(Schulden!J11&lt;Schulden!J13,P72&gt;0),MAX(0,P72+Q72-MIN(Schulden!G11,P72+Q72)),0)+IF(AND(Schulden!J12&lt;Schulden!J13,T72&gt;0),MAX(0,T72+U72-MIN(Schulden!G12,T72+U72)),0)+IF(AND(Schulden!J13&lt;Schulden!J13,X72&gt;0),MAX(0,X72+Y72-MIN(Schulden!G13,X72+Y72)),0)+IF(AND(Schulden!J14&lt;Schulden!J13,AB72&gt;0),MAX(0,AB72+AC72-MIN(Schulden!G14,AB72+AC72)),0)+IF(AND(Schulden!J15&lt;Schulden!J13,AF72&gt;0),MAX(0,AF72+AG72-MIN(Schulden!G15,AF72+AG72)),0)+IF(AND(Schulden!J16&lt;Schulden!J13,AJ72&gt;0),MAX(0,AJ72+AK72-MIN(Schulden!G16,AJ72+AK72)),0)+IF(AND(Schulden!J17&lt;Schulden!J13,AN72&gt;0),MAX(0,AN72+AO72-MIN(Schulden!G17,AN72+AO72)),0)+IF(AND(Schulden!J18&lt;Schulden!J13,AR72&gt;0),MAX(0,AR72+AS72-MIN(Schulden!G18,AR72+AS72)),0)+IF(AND(Schulden!J19&lt;Schulden!J13,AV72&gt;0),MAX(0,AV72+AW72-MIN(Schulden!G19,AV72+AW72)),0)+IF(AND(Schulden!J20&lt;Schulden!J13,AZ72&gt;0),MAX(0,AZ72+BA72-MIN(Schulden!G20,AZ72+BA72)),0)+IF(AND(Schulden!J21&lt;Schulden!J13,BD72&gt;0),MAX(0,BD72+BE72-MIN(Schulden!G21,BD72+BE72)),0)+IF(AND(Schulden!J22&lt;Schulden!J13,BH72&gt;0),MAX(0,BH72+BI72-MIN(Schulden!G22,BH72+BI72)),0))),MAX(0,X72+Y72-MIN(Schulden!G13,X72+Y72)))+SUMIFS(Sonderzahlungen!$D$8:$D$67,Sonderzahlungen!$G$8:$G$67,$B72,Sonderzahlungen!$E$8:$E$67,"Gezielte Schuld",Sonderzahlungen!$F$8:$F$67,Schulden!B13)))</f>
        <v/>
      </c>
      <c r="AA72" s="24">
        <f>MAX(0,X72+Y72-Z72)</f>
        <v/>
      </c>
      <c r="AB72" s="24">
        <f>AE71</f>
        <v/>
      </c>
      <c r="AC72" s="24">
        <f>IF(AB72&lt;=0,0,AB72*Schulden!F14/12)</f>
        <v/>
      </c>
      <c r="AD72" s="24">
        <f>IF(AB72&lt;=0,0,MIN(AB72+AC72,MIN(Schulden!G14,AB72+AC72)+MIN(MAX(0,Strategie!$C$9+SUMIFS(Sonderzahlungen!$D$8:$D$67,Sonderzahlungen!$G$8:$G$67,$B72,Sonderzahlungen!$E$8:$E$67,"Nach Strategie")-(IF(AND(Schulden!J8&lt;Schulden!J14,D72&gt;0),MAX(0,D72+E72-MIN(Schulden!G8,D72+E72)),0)+IF(AND(Schulden!J9&lt;Schulden!J14,H72&gt;0),MAX(0,H72+I72-MIN(Schulden!G9,H72+I72)),0)+IF(AND(Schulden!J10&lt;Schulden!J14,L72&gt;0),MAX(0,L72+M72-MIN(Schulden!G10,L72+M72)),0)+IF(AND(Schulden!J11&lt;Schulden!J14,P72&gt;0),MAX(0,P72+Q72-MIN(Schulden!G11,P72+Q72)),0)+IF(AND(Schulden!J12&lt;Schulden!J14,T72&gt;0),MAX(0,T72+U72-MIN(Schulden!G12,T72+U72)),0)+IF(AND(Schulden!J13&lt;Schulden!J14,X72&gt;0),MAX(0,X72+Y72-MIN(Schulden!G13,X72+Y72)),0)+IF(AND(Schulden!J14&lt;Schulden!J14,AB72&gt;0),MAX(0,AB72+AC72-MIN(Schulden!G14,AB72+AC72)),0)+IF(AND(Schulden!J15&lt;Schulden!J14,AF72&gt;0),MAX(0,AF72+AG72-MIN(Schulden!G15,AF72+AG72)),0)+IF(AND(Schulden!J16&lt;Schulden!J14,AJ72&gt;0),MAX(0,AJ72+AK72-MIN(Schulden!G16,AJ72+AK72)),0)+IF(AND(Schulden!J17&lt;Schulden!J14,AN72&gt;0),MAX(0,AN72+AO72-MIN(Schulden!G17,AN72+AO72)),0)+IF(AND(Schulden!J18&lt;Schulden!J14,AR72&gt;0),MAX(0,AR72+AS72-MIN(Schulden!G18,AR72+AS72)),0)+IF(AND(Schulden!J19&lt;Schulden!J14,AV72&gt;0),MAX(0,AV72+AW72-MIN(Schulden!G19,AV72+AW72)),0)+IF(AND(Schulden!J20&lt;Schulden!J14,AZ72&gt;0),MAX(0,AZ72+BA72-MIN(Schulden!G20,AZ72+BA72)),0)+IF(AND(Schulden!J21&lt;Schulden!J14,BD72&gt;0),MAX(0,BD72+BE72-MIN(Schulden!G21,BD72+BE72)),0)+IF(AND(Schulden!J22&lt;Schulden!J14,BH72&gt;0),MAX(0,BH72+BI72-MIN(Schulden!G22,BH72+BI72)),0))),MAX(0,AB72+AC72-MIN(Schulden!G14,AB72+AC72)))+SUMIFS(Sonderzahlungen!$D$8:$D$67,Sonderzahlungen!$G$8:$G$67,$B72,Sonderzahlungen!$E$8:$E$67,"Gezielte Schuld",Sonderzahlungen!$F$8:$F$67,Schulden!B14)))</f>
        <v/>
      </c>
      <c r="AE72" s="24">
        <f>MAX(0,AB72+AC72-AD72)</f>
        <v/>
      </c>
      <c r="AF72" s="24">
        <f>AI71</f>
        <v/>
      </c>
      <c r="AG72" s="24">
        <f>IF(AF72&lt;=0,0,AF72*Schulden!F15/12)</f>
        <v/>
      </c>
      <c r="AH72" s="24">
        <f>IF(AF72&lt;=0,0,MIN(AF72+AG72,MIN(Schulden!G15,AF72+AG72)+MIN(MAX(0,Strategie!$C$9+SUMIFS(Sonderzahlungen!$D$8:$D$67,Sonderzahlungen!$G$8:$G$67,$B72,Sonderzahlungen!$E$8:$E$67,"Nach Strategie")-(IF(AND(Schulden!J8&lt;Schulden!J15,D72&gt;0),MAX(0,D72+E72-MIN(Schulden!G8,D72+E72)),0)+IF(AND(Schulden!J9&lt;Schulden!J15,H72&gt;0),MAX(0,H72+I72-MIN(Schulden!G9,H72+I72)),0)+IF(AND(Schulden!J10&lt;Schulden!J15,L72&gt;0),MAX(0,L72+M72-MIN(Schulden!G10,L72+M72)),0)+IF(AND(Schulden!J11&lt;Schulden!J15,P72&gt;0),MAX(0,P72+Q72-MIN(Schulden!G11,P72+Q72)),0)+IF(AND(Schulden!J12&lt;Schulden!J15,T72&gt;0),MAX(0,T72+U72-MIN(Schulden!G12,T72+U72)),0)+IF(AND(Schulden!J13&lt;Schulden!J15,X72&gt;0),MAX(0,X72+Y72-MIN(Schulden!G13,X72+Y72)),0)+IF(AND(Schulden!J14&lt;Schulden!J15,AB72&gt;0),MAX(0,AB72+AC72-MIN(Schulden!G14,AB72+AC72)),0)+IF(AND(Schulden!J15&lt;Schulden!J15,AF72&gt;0),MAX(0,AF72+AG72-MIN(Schulden!G15,AF72+AG72)),0)+IF(AND(Schulden!J16&lt;Schulden!J15,AJ72&gt;0),MAX(0,AJ72+AK72-MIN(Schulden!G16,AJ72+AK72)),0)+IF(AND(Schulden!J17&lt;Schulden!J15,AN72&gt;0),MAX(0,AN72+AO72-MIN(Schulden!G17,AN72+AO72)),0)+IF(AND(Schulden!J18&lt;Schulden!J15,AR72&gt;0),MAX(0,AR72+AS72-MIN(Schulden!G18,AR72+AS72)),0)+IF(AND(Schulden!J19&lt;Schulden!J15,AV72&gt;0),MAX(0,AV72+AW72-MIN(Schulden!G19,AV72+AW72)),0)+IF(AND(Schulden!J20&lt;Schulden!J15,AZ72&gt;0),MAX(0,AZ72+BA72-MIN(Schulden!G20,AZ72+BA72)),0)+IF(AND(Schulden!J21&lt;Schulden!J15,BD72&gt;0),MAX(0,BD72+BE72-MIN(Schulden!G21,BD72+BE72)),0)+IF(AND(Schulden!J22&lt;Schulden!J15,BH72&gt;0),MAX(0,BH72+BI72-MIN(Schulden!G22,BH72+BI72)),0))),MAX(0,AF72+AG72-MIN(Schulden!G15,AF72+AG72)))+SUMIFS(Sonderzahlungen!$D$8:$D$67,Sonderzahlungen!$G$8:$G$67,$B72,Sonderzahlungen!$E$8:$E$67,"Gezielte Schuld",Sonderzahlungen!$F$8:$F$67,Schulden!B15)))</f>
        <v/>
      </c>
      <c r="AI72" s="24">
        <f>MAX(0,AF72+AG72-AH72)</f>
        <v/>
      </c>
      <c r="AJ72" s="24">
        <f>AM71</f>
        <v/>
      </c>
      <c r="AK72" s="24">
        <f>IF(AJ72&lt;=0,0,AJ72*Schulden!F16/12)</f>
        <v/>
      </c>
      <c r="AL72" s="24">
        <f>IF(AJ72&lt;=0,0,MIN(AJ72+AK72,MIN(Schulden!G16,AJ72+AK72)+MIN(MAX(0,Strategie!$C$9+SUMIFS(Sonderzahlungen!$D$8:$D$67,Sonderzahlungen!$G$8:$G$67,$B72,Sonderzahlungen!$E$8:$E$67,"Nach Strategie")-(IF(AND(Schulden!J8&lt;Schulden!J16,D72&gt;0),MAX(0,D72+E72-MIN(Schulden!G8,D72+E72)),0)+IF(AND(Schulden!J9&lt;Schulden!J16,H72&gt;0),MAX(0,H72+I72-MIN(Schulden!G9,H72+I72)),0)+IF(AND(Schulden!J10&lt;Schulden!J16,L72&gt;0),MAX(0,L72+M72-MIN(Schulden!G10,L72+M72)),0)+IF(AND(Schulden!J11&lt;Schulden!J16,P72&gt;0),MAX(0,P72+Q72-MIN(Schulden!G11,P72+Q72)),0)+IF(AND(Schulden!J12&lt;Schulden!J16,T72&gt;0),MAX(0,T72+U72-MIN(Schulden!G12,T72+U72)),0)+IF(AND(Schulden!J13&lt;Schulden!J16,X72&gt;0),MAX(0,X72+Y72-MIN(Schulden!G13,X72+Y72)),0)+IF(AND(Schulden!J14&lt;Schulden!J16,AB72&gt;0),MAX(0,AB72+AC72-MIN(Schulden!G14,AB72+AC72)),0)+IF(AND(Schulden!J15&lt;Schulden!J16,AF72&gt;0),MAX(0,AF72+AG72-MIN(Schulden!G15,AF72+AG72)),0)+IF(AND(Schulden!J16&lt;Schulden!J16,AJ72&gt;0),MAX(0,AJ72+AK72-MIN(Schulden!G16,AJ72+AK72)),0)+IF(AND(Schulden!J17&lt;Schulden!J16,AN72&gt;0),MAX(0,AN72+AO72-MIN(Schulden!G17,AN72+AO72)),0)+IF(AND(Schulden!J18&lt;Schulden!J16,AR72&gt;0),MAX(0,AR72+AS72-MIN(Schulden!G18,AR72+AS72)),0)+IF(AND(Schulden!J19&lt;Schulden!J16,AV72&gt;0),MAX(0,AV72+AW72-MIN(Schulden!G19,AV72+AW72)),0)+IF(AND(Schulden!J20&lt;Schulden!J16,AZ72&gt;0),MAX(0,AZ72+BA72-MIN(Schulden!G20,AZ72+BA72)),0)+IF(AND(Schulden!J21&lt;Schulden!J16,BD72&gt;0),MAX(0,BD72+BE72-MIN(Schulden!G21,BD72+BE72)),0)+IF(AND(Schulden!J22&lt;Schulden!J16,BH72&gt;0),MAX(0,BH72+BI72-MIN(Schulden!G22,BH72+BI72)),0))),MAX(0,AJ72+AK72-MIN(Schulden!G16,AJ72+AK72)))+SUMIFS(Sonderzahlungen!$D$8:$D$67,Sonderzahlungen!$G$8:$G$67,$B72,Sonderzahlungen!$E$8:$E$67,"Gezielte Schuld",Sonderzahlungen!$F$8:$F$67,Schulden!B16)))</f>
        <v/>
      </c>
      <c r="AM72" s="24">
        <f>MAX(0,AJ72+AK72-AL72)</f>
        <v/>
      </c>
      <c r="AN72" s="24">
        <f>AQ71</f>
        <v/>
      </c>
      <c r="AO72" s="24">
        <f>IF(AN72&lt;=0,0,AN72*Schulden!F17/12)</f>
        <v/>
      </c>
      <c r="AP72" s="24">
        <f>IF(AN72&lt;=0,0,MIN(AN72+AO72,MIN(Schulden!G17,AN72+AO72)+MIN(MAX(0,Strategie!$C$9+SUMIFS(Sonderzahlungen!$D$8:$D$67,Sonderzahlungen!$G$8:$G$67,$B72,Sonderzahlungen!$E$8:$E$67,"Nach Strategie")-(IF(AND(Schulden!J8&lt;Schulden!J17,D72&gt;0),MAX(0,D72+E72-MIN(Schulden!G8,D72+E72)),0)+IF(AND(Schulden!J9&lt;Schulden!J17,H72&gt;0),MAX(0,H72+I72-MIN(Schulden!G9,H72+I72)),0)+IF(AND(Schulden!J10&lt;Schulden!J17,L72&gt;0),MAX(0,L72+M72-MIN(Schulden!G10,L72+M72)),0)+IF(AND(Schulden!J11&lt;Schulden!J17,P72&gt;0),MAX(0,P72+Q72-MIN(Schulden!G11,P72+Q72)),0)+IF(AND(Schulden!J12&lt;Schulden!J17,T72&gt;0),MAX(0,T72+U72-MIN(Schulden!G12,T72+U72)),0)+IF(AND(Schulden!J13&lt;Schulden!J17,X72&gt;0),MAX(0,X72+Y72-MIN(Schulden!G13,X72+Y72)),0)+IF(AND(Schulden!J14&lt;Schulden!J17,AB72&gt;0),MAX(0,AB72+AC72-MIN(Schulden!G14,AB72+AC72)),0)+IF(AND(Schulden!J15&lt;Schulden!J17,AF72&gt;0),MAX(0,AF72+AG72-MIN(Schulden!G15,AF72+AG72)),0)+IF(AND(Schulden!J16&lt;Schulden!J17,AJ72&gt;0),MAX(0,AJ72+AK72-MIN(Schulden!G16,AJ72+AK72)),0)+IF(AND(Schulden!J17&lt;Schulden!J17,AN72&gt;0),MAX(0,AN72+AO72-MIN(Schulden!G17,AN72+AO72)),0)+IF(AND(Schulden!J18&lt;Schulden!J17,AR72&gt;0),MAX(0,AR72+AS72-MIN(Schulden!G18,AR72+AS72)),0)+IF(AND(Schulden!J19&lt;Schulden!J17,AV72&gt;0),MAX(0,AV72+AW72-MIN(Schulden!G19,AV72+AW72)),0)+IF(AND(Schulden!J20&lt;Schulden!J17,AZ72&gt;0),MAX(0,AZ72+BA72-MIN(Schulden!G20,AZ72+BA72)),0)+IF(AND(Schulden!J21&lt;Schulden!J17,BD72&gt;0),MAX(0,BD72+BE72-MIN(Schulden!G21,BD72+BE72)),0)+IF(AND(Schulden!J22&lt;Schulden!J17,BH72&gt;0),MAX(0,BH72+BI72-MIN(Schulden!G22,BH72+BI72)),0))),MAX(0,AN72+AO72-MIN(Schulden!G17,AN72+AO72)))+SUMIFS(Sonderzahlungen!$D$8:$D$67,Sonderzahlungen!$G$8:$G$67,$B72,Sonderzahlungen!$E$8:$E$67,"Gezielte Schuld",Sonderzahlungen!$F$8:$F$67,Schulden!B17)))</f>
        <v/>
      </c>
      <c r="AQ72" s="24">
        <f>MAX(0,AN72+AO72-AP72)</f>
        <v/>
      </c>
      <c r="AR72" s="24">
        <f>AU71</f>
        <v/>
      </c>
      <c r="AS72" s="24">
        <f>IF(AR72&lt;=0,0,AR72*Schulden!F18/12)</f>
        <v/>
      </c>
      <c r="AT72" s="24">
        <f>IF(AR72&lt;=0,0,MIN(AR72+AS72,MIN(Schulden!G18,AR72+AS72)+MIN(MAX(0,Strategie!$C$9+SUMIFS(Sonderzahlungen!$D$8:$D$67,Sonderzahlungen!$G$8:$G$67,$B72,Sonderzahlungen!$E$8:$E$67,"Nach Strategie")-(IF(AND(Schulden!J8&lt;Schulden!J18,D72&gt;0),MAX(0,D72+E72-MIN(Schulden!G8,D72+E72)),0)+IF(AND(Schulden!J9&lt;Schulden!J18,H72&gt;0),MAX(0,H72+I72-MIN(Schulden!G9,H72+I72)),0)+IF(AND(Schulden!J10&lt;Schulden!J18,L72&gt;0),MAX(0,L72+M72-MIN(Schulden!G10,L72+M72)),0)+IF(AND(Schulden!J11&lt;Schulden!J18,P72&gt;0),MAX(0,P72+Q72-MIN(Schulden!G11,P72+Q72)),0)+IF(AND(Schulden!J12&lt;Schulden!J18,T72&gt;0),MAX(0,T72+U72-MIN(Schulden!G12,T72+U72)),0)+IF(AND(Schulden!J13&lt;Schulden!J18,X72&gt;0),MAX(0,X72+Y72-MIN(Schulden!G13,X72+Y72)),0)+IF(AND(Schulden!J14&lt;Schulden!J18,AB72&gt;0),MAX(0,AB72+AC72-MIN(Schulden!G14,AB72+AC72)),0)+IF(AND(Schulden!J15&lt;Schulden!J18,AF72&gt;0),MAX(0,AF72+AG72-MIN(Schulden!G15,AF72+AG72)),0)+IF(AND(Schulden!J16&lt;Schulden!J18,AJ72&gt;0),MAX(0,AJ72+AK72-MIN(Schulden!G16,AJ72+AK72)),0)+IF(AND(Schulden!J17&lt;Schulden!J18,AN72&gt;0),MAX(0,AN72+AO72-MIN(Schulden!G17,AN72+AO72)),0)+IF(AND(Schulden!J18&lt;Schulden!J18,AR72&gt;0),MAX(0,AR72+AS72-MIN(Schulden!G18,AR72+AS72)),0)+IF(AND(Schulden!J19&lt;Schulden!J18,AV72&gt;0),MAX(0,AV72+AW72-MIN(Schulden!G19,AV72+AW72)),0)+IF(AND(Schulden!J20&lt;Schulden!J18,AZ72&gt;0),MAX(0,AZ72+BA72-MIN(Schulden!G20,AZ72+BA72)),0)+IF(AND(Schulden!J21&lt;Schulden!J18,BD72&gt;0),MAX(0,BD72+BE72-MIN(Schulden!G21,BD72+BE72)),0)+IF(AND(Schulden!J22&lt;Schulden!J18,BH72&gt;0),MAX(0,BH72+BI72-MIN(Schulden!G22,BH72+BI72)),0))),MAX(0,AR72+AS72-MIN(Schulden!G18,AR72+AS72)))+SUMIFS(Sonderzahlungen!$D$8:$D$67,Sonderzahlungen!$G$8:$G$67,$B72,Sonderzahlungen!$E$8:$E$67,"Gezielte Schuld",Sonderzahlungen!$F$8:$F$67,Schulden!B18)))</f>
        <v/>
      </c>
      <c r="AU72" s="24">
        <f>MAX(0,AR72+AS72-AT72)</f>
        <v/>
      </c>
      <c r="AV72" s="24">
        <f>AY71</f>
        <v/>
      </c>
      <c r="AW72" s="24">
        <f>IF(AV72&lt;=0,0,AV72*Schulden!F19/12)</f>
        <v/>
      </c>
      <c r="AX72" s="24">
        <f>IF(AV72&lt;=0,0,MIN(AV72+AW72,MIN(Schulden!G19,AV72+AW72)+MIN(MAX(0,Strategie!$C$9+SUMIFS(Sonderzahlungen!$D$8:$D$67,Sonderzahlungen!$G$8:$G$67,$B72,Sonderzahlungen!$E$8:$E$67,"Nach Strategie")-(IF(AND(Schulden!J8&lt;Schulden!J19,D72&gt;0),MAX(0,D72+E72-MIN(Schulden!G8,D72+E72)),0)+IF(AND(Schulden!J9&lt;Schulden!J19,H72&gt;0),MAX(0,H72+I72-MIN(Schulden!G9,H72+I72)),0)+IF(AND(Schulden!J10&lt;Schulden!J19,L72&gt;0),MAX(0,L72+M72-MIN(Schulden!G10,L72+M72)),0)+IF(AND(Schulden!J11&lt;Schulden!J19,P72&gt;0),MAX(0,P72+Q72-MIN(Schulden!G11,P72+Q72)),0)+IF(AND(Schulden!J12&lt;Schulden!J19,T72&gt;0),MAX(0,T72+U72-MIN(Schulden!G12,T72+U72)),0)+IF(AND(Schulden!J13&lt;Schulden!J19,X72&gt;0),MAX(0,X72+Y72-MIN(Schulden!G13,X72+Y72)),0)+IF(AND(Schulden!J14&lt;Schulden!J19,AB72&gt;0),MAX(0,AB72+AC72-MIN(Schulden!G14,AB72+AC72)),0)+IF(AND(Schulden!J15&lt;Schulden!J19,AF72&gt;0),MAX(0,AF72+AG72-MIN(Schulden!G15,AF72+AG72)),0)+IF(AND(Schulden!J16&lt;Schulden!J19,AJ72&gt;0),MAX(0,AJ72+AK72-MIN(Schulden!G16,AJ72+AK72)),0)+IF(AND(Schulden!J17&lt;Schulden!J19,AN72&gt;0),MAX(0,AN72+AO72-MIN(Schulden!G17,AN72+AO72)),0)+IF(AND(Schulden!J18&lt;Schulden!J19,AR72&gt;0),MAX(0,AR72+AS72-MIN(Schulden!G18,AR72+AS72)),0)+IF(AND(Schulden!J19&lt;Schulden!J19,AV72&gt;0),MAX(0,AV72+AW72-MIN(Schulden!G19,AV72+AW72)),0)+IF(AND(Schulden!J20&lt;Schulden!J19,AZ72&gt;0),MAX(0,AZ72+BA72-MIN(Schulden!G20,AZ72+BA72)),0)+IF(AND(Schulden!J21&lt;Schulden!J19,BD72&gt;0),MAX(0,BD72+BE72-MIN(Schulden!G21,BD72+BE72)),0)+IF(AND(Schulden!J22&lt;Schulden!J19,BH72&gt;0),MAX(0,BH72+BI72-MIN(Schulden!G22,BH72+BI72)),0))),MAX(0,AV72+AW72-MIN(Schulden!G19,AV72+AW72)))+SUMIFS(Sonderzahlungen!$D$8:$D$67,Sonderzahlungen!$G$8:$G$67,$B72,Sonderzahlungen!$E$8:$E$67,"Gezielte Schuld",Sonderzahlungen!$F$8:$F$67,Schulden!B19)))</f>
        <v/>
      </c>
      <c r="AY72" s="24">
        <f>MAX(0,AV72+AW72-AX72)</f>
        <v/>
      </c>
      <c r="AZ72" s="24">
        <f>BC71</f>
        <v/>
      </c>
      <c r="BA72" s="24">
        <f>IF(AZ72&lt;=0,0,AZ72*Schulden!F20/12)</f>
        <v/>
      </c>
      <c r="BB72" s="24">
        <f>IF(AZ72&lt;=0,0,MIN(AZ72+BA72,MIN(Schulden!G20,AZ72+BA72)+MIN(MAX(0,Strategie!$C$9+SUMIFS(Sonderzahlungen!$D$8:$D$67,Sonderzahlungen!$G$8:$G$67,$B72,Sonderzahlungen!$E$8:$E$67,"Nach Strategie")-(IF(AND(Schulden!J8&lt;Schulden!J20,D72&gt;0),MAX(0,D72+E72-MIN(Schulden!G8,D72+E72)),0)+IF(AND(Schulden!J9&lt;Schulden!J20,H72&gt;0),MAX(0,H72+I72-MIN(Schulden!G9,H72+I72)),0)+IF(AND(Schulden!J10&lt;Schulden!J20,L72&gt;0),MAX(0,L72+M72-MIN(Schulden!G10,L72+M72)),0)+IF(AND(Schulden!J11&lt;Schulden!J20,P72&gt;0),MAX(0,P72+Q72-MIN(Schulden!G11,P72+Q72)),0)+IF(AND(Schulden!J12&lt;Schulden!J20,T72&gt;0),MAX(0,T72+U72-MIN(Schulden!G12,T72+U72)),0)+IF(AND(Schulden!J13&lt;Schulden!J20,X72&gt;0),MAX(0,X72+Y72-MIN(Schulden!G13,X72+Y72)),0)+IF(AND(Schulden!J14&lt;Schulden!J20,AB72&gt;0),MAX(0,AB72+AC72-MIN(Schulden!G14,AB72+AC72)),0)+IF(AND(Schulden!J15&lt;Schulden!J20,AF72&gt;0),MAX(0,AF72+AG72-MIN(Schulden!G15,AF72+AG72)),0)+IF(AND(Schulden!J16&lt;Schulden!J20,AJ72&gt;0),MAX(0,AJ72+AK72-MIN(Schulden!G16,AJ72+AK72)),0)+IF(AND(Schulden!J17&lt;Schulden!J20,AN72&gt;0),MAX(0,AN72+AO72-MIN(Schulden!G17,AN72+AO72)),0)+IF(AND(Schulden!J18&lt;Schulden!J20,AR72&gt;0),MAX(0,AR72+AS72-MIN(Schulden!G18,AR72+AS72)),0)+IF(AND(Schulden!J19&lt;Schulden!J20,AV72&gt;0),MAX(0,AV72+AW72-MIN(Schulden!G19,AV72+AW72)),0)+IF(AND(Schulden!J20&lt;Schulden!J20,AZ72&gt;0),MAX(0,AZ72+BA72-MIN(Schulden!G20,AZ72+BA72)),0)+IF(AND(Schulden!J21&lt;Schulden!J20,BD72&gt;0),MAX(0,BD72+BE72-MIN(Schulden!G21,BD72+BE72)),0)+IF(AND(Schulden!J22&lt;Schulden!J20,BH72&gt;0),MAX(0,BH72+BI72-MIN(Schulden!G22,BH72+BI72)),0))),MAX(0,AZ72+BA72-MIN(Schulden!G20,AZ72+BA72)))+SUMIFS(Sonderzahlungen!$D$8:$D$67,Sonderzahlungen!$G$8:$G$67,$B72,Sonderzahlungen!$E$8:$E$67,"Gezielte Schuld",Sonderzahlungen!$F$8:$F$67,Schulden!B20)))</f>
        <v/>
      </c>
      <c r="BC72" s="24">
        <f>MAX(0,AZ72+BA72-BB72)</f>
        <v/>
      </c>
      <c r="BD72" s="24">
        <f>BG71</f>
        <v/>
      </c>
      <c r="BE72" s="24">
        <f>IF(BD72&lt;=0,0,BD72*Schulden!F21/12)</f>
        <v/>
      </c>
      <c r="BF72" s="24">
        <f>IF(BD72&lt;=0,0,MIN(BD72+BE72,MIN(Schulden!G21,BD72+BE72)+MIN(MAX(0,Strategie!$C$9+SUMIFS(Sonderzahlungen!$D$8:$D$67,Sonderzahlungen!$G$8:$G$67,$B72,Sonderzahlungen!$E$8:$E$67,"Nach Strategie")-(IF(AND(Schulden!J8&lt;Schulden!J21,D72&gt;0),MAX(0,D72+E72-MIN(Schulden!G8,D72+E72)),0)+IF(AND(Schulden!J9&lt;Schulden!J21,H72&gt;0),MAX(0,H72+I72-MIN(Schulden!G9,H72+I72)),0)+IF(AND(Schulden!J10&lt;Schulden!J21,L72&gt;0),MAX(0,L72+M72-MIN(Schulden!G10,L72+M72)),0)+IF(AND(Schulden!J11&lt;Schulden!J21,P72&gt;0),MAX(0,P72+Q72-MIN(Schulden!G11,P72+Q72)),0)+IF(AND(Schulden!J12&lt;Schulden!J21,T72&gt;0),MAX(0,T72+U72-MIN(Schulden!G12,T72+U72)),0)+IF(AND(Schulden!J13&lt;Schulden!J21,X72&gt;0),MAX(0,X72+Y72-MIN(Schulden!G13,X72+Y72)),0)+IF(AND(Schulden!J14&lt;Schulden!J21,AB72&gt;0),MAX(0,AB72+AC72-MIN(Schulden!G14,AB72+AC72)),0)+IF(AND(Schulden!J15&lt;Schulden!J21,AF72&gt;0),MAX(0,AF72+AG72-MIN(Schulden!G15,AF72+AG72)),0)+IF(AND(Schulden!J16&lt;Schulden!J21,AJ72&gt;0),MAX(0,AJ72+AK72-MIN(Schulden!G16,AJ72+AK72)),0)+IF(AND(Schulden!J17&lt;Schulden!J21,AN72&gt;0),MAX(0,AN72+AO72-MIN(Schulden!G17,AN72+AO72)),0)+IF(AND(Schulden!J18&lt;Schulden!J21,AR72&gt;0),MAX(0,AR72+AS72-MIN(Schulden!G18,AR72+AS72)),0)+IF(AND(Schulden!J19&lt;Schulden!J21,AV72&gt;0),MAX(0,AV72+AW72-MIN(Schulden!G19,AV72+AW72)),0)+IF(AND(Schulden!J20&lt;Schulden!J21,AZ72&gt;0),MAX(0,AZ72+BA72-MIN(Schulden!G20,AZ72+BA72)),0)+IF(AND(Schulden!J21&lt;Schulden!J21,BD72&gt;0),MAX(0,BD72+BE72-MIN(Schulden!G21,BD72+BE72)),0)+IF(AND(Schulden!J22&lt;Schulden!J21,BH72&gt;0),MAX(0,BH72+BI72-MIN(Schulden!G22,BH72+BI72)),0))),MAX(0,BD72+BE72-MIN(Schulden!G21,BD72+BE72)))+SUMIFS(Sonderzahlungen!$D$8:$D$67,Sonderzahlungen!$G$8:$G$67,$B72,Sonderzahlungen!$E$8:$E$67,"Gezielte Schuld",Sonderzahlungen!$F$8:$F$67,Schulden!B21)))</f>
        <v/>
      </c>
      <c r="BG72" s="24">
        <f>MAX(0,BD72+BE72-BF72)</f>
        <v/>
      </c>
      <c r="BH72" s="24">
        <f>BK71</f>
        <v/>
      </c>
      <c r="BI72" s="24">
        <f>IF(BH72&lt;=0,0,BH72*Schulden!F22/12)</f>
        <v/>
      </c>
      <c r="BJ72" s="24">
        <f>IF(BH72&lt;=0,0,MIN(BH72+BI72,MIN(Schulden!G22,BH72+BI72)+MIN(MAX(0,Strategie!$C$9+SUMIFS(Sonderzahlungen!$D$8:$D$67,Sonderzahlungen!$G$8:$G$67,$B72,Sonderzahlungen!$E$8:$E$67,"Nach Strategie")-(IF(AND(Schulden!J8&lt;Schulden!J22,D72&gt;0),MAX(0,D72+E72-MIN(Schulden!G8,D72+E72)),0)+IF(AND(Schulden!J9&lt;Schulden!J22,H72&gt;0),MAX(0,H72+I72-MIN(Schulden!G9,H72+I72)),0)+IF(AND(Schulden!J10&lt;Schulden!J22,L72&gt;0),MAX(0,L72+M72-MIN(Schulden!G10,L72+M72)),0)+IF(AND(Schulden!J11&lt;Schulden!J22,P72&gt;0),MAX(0,P72+Q72-MIN(Schulden!G11,P72+Q72)),0)+IF(AND(Schulden!J12&lt;Schulden!J22,T72&gt;0),MAX(0,T72+U72-MIN(Schulden!G12,T72+U72)),0)+IF(AND(Schulden!J13&lt;Schulden!J22,X72&gt;0),MAX(0,X72+Y72-MIN(Schulden!G13,X72+Y72)),0)+IF(AND(Schulden!J14&lt;Schulden!J22,AB72&gt;0),MAX(0,AB72+AC72-MIN(Schulden!G14,AB72+AC72)),0)+IF(AND(Schulden!J15&lt;Schulden!J22,AF72&gt;0),MAX(0,AF72+AG72-MIN(Schulden!G15,AF72+AG72)),0)+IF(AND(Schulden!J16&lt;Schulden!J22,AJ72&gt;0),MAX(0,AJ72+AK72-MIN(Schulden!G16,AJ72+AK72)),0)+IF(AND(Schulden!J17&lt;Schulden!J22,AN72&gt;0),MAX(0,AN72+AO72-MIN(Schulden!G17,AN72+AO72)),0)+IF(AND(Schulden!J18&lt;Schulden!J22,AR72&gt;0),MAX(0,AR72+AS72-MIN(Schulden!G18,AR72+AS72)),0)+IF(AND(Schulden!J19&lt;Schulden!J22,AV72&gt;0),MAX(0,AV72+AW72-MIN(Schulden!G19,AV72+AW72)),0)+IF(AND(Schulden!J20&lt;Schulden!J22,AZ72&gt;0),MAX(0,AZ72+BA72-MIN(Schulden!G20,AZ72+BA72)),0)+IF(AND(Schulden!J21&lt;Schulden!J22,BD72&gt;0),MAX(0,BD72+BE72-MIN(Schulden!G21,BD72+BE72)),0)+IF(AND(Schulden!J22&lt;Schulden!J22,BH72&gt;0),MAX(0,BH72+BI72-MIN(Schulden!G22,BH72+BI72)),0))),MAX(0,BH72+BI72-MIN(Schulden!G22,BH72+BI72)))+SUMIFS(Sonderzahlungen!$D$8:$D$67,Sonderzahlungen!$G$8:$G$67,$B72,Sonderzahlungen!$E$8:$E$67,"Gezielte Schuld",Sonderzahlungen!$F$8:$F$67,Schulden!B22)))</f>
        <v/>
      </c>
      <c r="BK72" s="24">
        <f>MAX(0,BH72+BI72-BJ72)</f>
        <v/>
      </c>
    </row>
    <row r="73">
      <c r="B73" s="23">
        <f>EDATE(B72,1)</f>
        <v/>
      </c>
      <c r="C73" s="24">
        <f>SUMIFS(Sonderzahlungen!$D$8:$D$67,Sonderzahlungen!$G$8:$G$67,B73)</f>
        <v/>
      </c>
      <c r="D73" s="24">
        <f>G72</f>
        <v/>
      </c>
      <c r="E73" s="24">
        <f>IF(D73&lt;=0,0,D73*Schulden!F8/12)</f>
        <v/>
      </c>
      <c r="F73" s="24">
        <f>IF(D73&lt;=0,0,MIN(D73+E73,MIN(Schulden!G8,D73+E73)+MIN(MAX(0,Strategie!$C$9+SUMIFS(Sonderzahlungen!$D$8:$D$67,Sonderzahlungen!$G$8:$G$67,$B73,Sonderzahlungen!$E$8:$E$67,"Nach Strategie")-(IF(AND(Schulden!J8&lt;Schulden!J8,D73&gt;0),MAX(0,D73+E73-MIN(Schulden!G8,D73+E73)),0)+IF(AND(Schulden!J9&lt;Schulden!J8,H73&gt;0),MAX(0,H73+I73-MIN(Schulden!G9,H73+I73)),0)+IF(AND(Schulden!J10&lt;Schulden!J8,L73&gt;0),MAX(0,L73+M73-MIN(Schulden!G10,L73+M73)),0)+IF(AND(Schulden!J11&lt;Schulden!J8,P73&gt;0),MAX(0,P73+Q73-MIN(Schulden!G11,P73+Q73)),0)+IF(AND(Schulden!J12&lt;Schulden!J8,T73&gt;0),MAX(0,T73+U73-MIN(Schulden!G12,T73+U73)),0)+IF(AND(Schulden!J13&lt;Schulden!J8,X73&gt;0),MAX(0,X73+Y73-MIN(Schulden!G13,X73+Y73)),0)+IF(AND(Schulden!J14&lt;Schulden!J8,AB73&gt;0),MAX(0,AB73+AC73-MIN(Schulden!G14,AB73+AC73)),0)+IF(AND(Schulden!J15&lt;Schulden!J8,AF73&gt;0),MAX(0,AF73+AG73-MIN(Schulden!G15,AF73+AG73)),0)+IF(AND(Schulden!J16&lt;Schulden!J8,AJ73&gt;0),MAX(0,AJ73+AK73-MIN(Schulden!G16,AJ73+AK73)),0)+IF(AND(Schulden!J17&lt;Schulden!J8,AN73&gt;0),MAX(0,AN73+AO73-MIN(Schulden!G17,AN73+AO73)),0)+IF(AND(Schulden!J18&lt;Schulden!J8,AR73&gt;0),MAX(0,AR73+AS73-MIN(Schulden!G18,AR73+AS73)),0)+IF(AND(Schulden!J19&lt;Schulden!J8,AV73&gt;0),MAX(0,AV73+AW73-MIN(Schulden!G19,AV73+AW73)),0)+IF(AND(Schulden!J20&lt;Schulden!J8,AZ73&gt;0),MAX(0,AZ73+BA73-MIN(Schulden!G20,AZ73+BA73)),0)+IF(AND(Schulden!J21&lt;Schulden!J8,BD73&gt;0),MAX(0,BD73+BE73-MIN(Schulden!G21,BD73+BE73)),0)+IF(AND(Schulden!J22&lt;Schulden!J8,BH73&gt;0),MAX(0,BH73+BI73-MIN(Schulden!G22,BH73+BI73)),0))),MAX(0,D73+E73-MIN(Schulden!G8,D73+E73)))+SUMIFS(Sonderzahlungen!$D$8:$D$67,Sonderzahlungen!$G$8:$G$67,$B73,Sonderzahlungen!$E$8:$E$67,"Gezielte Schuld",Sonderzahlungen!$F$8:$F$67,Schulden!B8)))</f>
        <v/>
      </c>
      <c r="G73" s="24">
        <f>MAX(0,D73+E73-F73)</f>
        <v/>
      </c>
      <c r="H73" s="24">
        <f>K72</f>
        <v/>
      </c>
      <c r="I73" s="24">
        <f>IF(H73&lt;=0,0,H73*Schulden!F9/12)</f>
        <v/>
      </c>
      <c r="J73" s="24">
        <f>IF(H73&lt;=0,0,MIN(H73+I73,MIN(Schulden!G9,H73+I73)+MIN(MAX(0,Strategie!$C$9+SUMIFS(Sonderzahlungen!$D$8:$D$67,Sonderzahlungen!$G$8:$G$67,$B73,Sonderzahlungen!$E$8:$E$67,"Nach Strategie")-(IF(AND(Schulden!J8&lt;Schulden!J9,D73&gt;0),MAX(0,D73+E73-MIN(Schulden!G8,D73+E73)),0)+IF(AND(Schulden!J9&lt;Schulden!J9,H73&gt;0),MAX(0,H73+I73-MIN(Schulden!G9,H73+I73)),0)+IF(AND(Schulden!J10&lt;Schulden!J9,L73&gt;0),MAX(0,L73+M73-MIN(Schulden!G10,L73+M73)),0)+IF(AND(Schulden!J11&lt;Schulden!J9,P73&gt;0),MAX(0,P73+Q73-MIN(Schulden!G11,P73+Q73)),0)+IF(AND(Schulden!J12&lt;Schulden!J9,T73&gt;0),MAX(0,T73+U73-MIN(Schulden!G12,T73+U73)),0)+IF(AND(Schulden!J13&lt;Schulden!J9,X73&gt;0),MAX(0,X73+Y73-MIN(Schulden!G13,X73+Y73)),0)+IF(AND(Schulden!J14&lt;Schulden!J9,AB73&gt;0),MAX(0,AB73+AC73-MIN(Schulden!G14,AB73+AC73)),0)+IF(AND(Schulden!J15&lt;Schulden!J9,AF73&gt;0),MAX(0,AF73+AG73-MIN(Schulden!G15,AF73+AG73)),0)+IF(AND(Schulden!J16&lt;Schulden!J9,AJ73&gt;0),MAX(0,AJ73+AK73-MIN(Schulden!G16,AJ73+AK73)),0)+IF(AND(Schulden!J17&lt;Schulden!J9,AN73&gt;0),MAX(0,AN73+AO73-MIN(Schulden!G17,AN73+AO73)),0)+IF(AND(Schulden!J18&lt;Schulden!J9,AR73&gt;0),MAX(0,AR73+AS73-MIN(Schulden!G18,AR73+AS73)),0)+IF(AND(Schulden!J19&lt;Schulden!J9,AV73&gt;0),MAX(0,AV73+AW73-MIN(Schulden!G19,AV73+AW73)),0)+IF(AND(Schulden!J20&lt;Schulden!J9,AZ73&gt;0),MAX(0,AZ73+BA73-MIN(Schulden!G20,AZ73+BA73)),0)+IF(AND(Schulden!J21&lt;Schulden!J9,BD73&gt;0),MAX(0,BD73+BE73-MIN(Schulden!G21,BD73+BE73)),0)+IF(AND(Schulden!J22&lt;Schulden!J9,BH73&gt;0),MAX(0,BH73+BI73-MIN(Schulden!G22,BH73+BI73)),0))),MAX(0,H73+I73-MIN(Schulden!G9,H73+I73)))+SUMIFS(Sonderzahlungen!$D$8:$D$67,Sonderzahlungen!$G$8:$G$67,$B73,Sonderzahlungen!$E$8:$E$67,"Gezielte Schuld",Sonderzahlungen!$F$8:$F$67,Schulden!B9)))</f>
        <v/>
      </c>
      <c r="K73" s="24">
        <f>MAX(0,H73+I73-J73)</f>
        <v/>
      </c>
      <c r="L73" s="24">
        <f>O72</f>
        <v/>
      </c>
      <c r="M73" s="24">
        <f>IF(L73&lt;=0,0,L73*Schulden!F10/12)</f>
        <v/>
      </c>
      <c r="N73" s="24">
        <f>IF(L73&lt;=0,0,MIN(L73+M73,MIN(Schulden!G10,L73+M73)+MIN(MAX(0,Strategie!$C$9+SUMIFS(Sonderzahlungen!$D$8:$D$67,Sonderzahlungen!$G$8:$G$67,$B73,Sonderzahlungen!$E$8:$E$67,"Nach Strategie")-(IF(AND(Schulden!J8&lt;Schulden!J10,D73&gt;0),MAX(0,D73+E73-MIN(Schulden!G8,D73+E73)),0)+IF(AND(Schulden!J9&lt;Schulden!J10,H73&gt;0),MAX(0,H73+I73-MIN(Schulden!G9,H73+I73)),0)+IF(AND(Schulden!J10&lt;Schulden!J10,L73&gt;0),MAX(0,L73+M73-MIN(Schulden!G10,L73+M73)),0)+IF(AND(Schulden!J11&lt;Schulden!J10,P73&gt;0),MAX(0,P73+Q73-MIN(Schulden!G11,P73+Q73)),0)+IF(AND(Schulden!J12&lt;Schulden!J10,T73&gt;0),MAX(0,T73+U73-MIN(Schulden!G12,T73+U73)),0)+IF(AND(Schulden!J13&lt;Schulden!J10,X73&gt;0),MAX(0,X73+Y73-MIN(Schulden!G13,X73+Y73)),0)+IF(AND(Schulden!J14&lt;Schulden!J10,AB73&gt;0),MAX(0,AB73+AC73-MIN(Schulden!G14,AB73+AC73)),0)+IF(AND(Schulden!J15&lt;Schulden!J10,AF73&gt;0),MAX(0,AF73+AG73-MIN(Schulden!G15,AF73+AG73)),0)+IF(AND(Schulden!J16&lt;Schulden!J10,AJ73&gt;0),MAX(0,AJ73+AK73-MIN(Schulden!G16,AJ73+AK73)),0)+IF(AND(Schulden!J17&lt;Schulden!J10,AN73&gt;0),MAX(0,AN73+AO73-MIN(Schulden!G17,AN73+AO73)),0)+IF(AND(Schulden!J18&lt;Schulden!J10,AR73&gt;0),MAX(0,AR73+AS73-MIN(Schulden!G18,AR73+AS73)),0)+IF(AND(Schulden!J19&lt;Schulden!J10,AV73&gt;0),MAX(0,AV73+AW73-MIN(Schulden!G19,AV73+AW73)),0)+IF(AND(Schulden!J20&lt;Schulden!J10,AZ73&gt;0),MAX(0,AZ73+BA73-MIN(Schulden!G20,AZ73+BA73)),0)+IF(AND(Schulden!J21&lt;Schulden!J10,BD73&gt;0),MAX(0,BD73+BE73-MIN(Schulden!G21,BD73+BE73)),0)+IF(AND(Schulden!J22&lt;Schulden!J10,BH73&gt;0),MAX(0,BH73+BI73-MIN(Schulden!G22,BH73+BI73)),0))),MAX(0,L73+M73-MIN(Schulden!G10,L73+M73)))+SUMIFS(Sonderzahlungen!$D$8:$D$67,Sonderzahlungen!$G$8:$G$67,$B73,Sonderzahlungen!$E$8:$E$67,"Gezielte Schuld",Sonderzahlungen!$F$8:$F$67,Schulden!B10)))</f>
        <v/>
      </c>
      <c r="O73" s="24">
        <f>MAX(0,L73+M73-N73)</f>
        <v/>
      </c>
      <c r="P73" s="24">
        <f>S72</f>
        <v/>
      </c>
      <c r="Q73" s="24">
        <f>IF(P73&lt;=0,0,P73*Schulden!F11/12)</f>
        <v/>
      </c>
      <c r="R73" s="24">
        <f>IF(P73&lt;=0,0,MIN(P73+Q73,MIN(Schulden!G11,P73+Q73)+MIN(MAX(0,Strategie!$C$9+SUMIFS(Sonderzahlungen!$D$8:$D$67,Sonderzahlungen!$G$8:$G$67,$B73,Sonderzahlungen!$E$8:$E$67,"Nach Strategie")-(IF(AND(Schulden!J8&lt;Schulden!J11,D73&gt;0),MAX(0,D73+E73-MIN(Schulden!G8,D73+E73)),0)+IF(AND(Schulden!J9&lt;Schulden!J11,H73&gt;0),MAX(0,H73+I73-MIN(Schulden!G9,H73+I73)),0)+IF(AND(Schulden!J10&lt;Schulden!J11,L73&gt;0),MAX(0,L73+M73-MIN(Schulden!G10,L73+M73)),0)+IF(AND(Schulden!J11&lt;Schulden!J11,P73&gt;0),MAX(0,P73+Q73-MIN(Schulden!G11,P73+Q73)),0)+IF(AND(Schulden!J12&lt;Schulden!J11,T73&gt;0),MAX(0,T73+U73-MIN(Schulden!G12,T73+U73)),0)+IF(AND(Schulden!J13&lt;Schulden!J11,X73&gt;0),MAX(0,X73+Y73-MIN(Schulden!G13,X73+Y73)),0)+IF(AND(Schulden!J14&lt;Schulden!J11,AB73&gt;0),MAX(0,AB73+AC73-MIN(Schulden!G14,AB73+AC73)),0)+IF(AND(Schulden!J15&lt;Schulden!J11,AF73&gt;0),MAX(0,AF73+AG73-MIN(Schulden!G15,AF73+AG73)),0)+IF(AND(Schulden!J16&lt;Schulden!J11,AJ73&gt;0),MAX(0,AJ73+AK73-MIN(Schulden!G16,AJ73+AK73)),0)+IF(AND(Schulden!J17&lt;Schulden!J11,AN73&gt;0),MAX(0,AN73+AO73-MIN(Schulden!G17,AN73+AO73)),0)+IF(AND(Schulden!J18&lt;Schulden!J11,AR73&gt;0),MAX(0,AR73+AS73-MIN(Schulden!G18,AR73+AS73)),0)+IF(AND(Schulden!J19&lt;Schulden!J11,AV73&gt;0),MAX(0,AV73+AW73-MIN(Schulden!G19,AV73+AW73)),0)+IF(AND(Schulden!J20&lt;Schulden!J11,AZ73&gt;0),MAX(0,AZ73+BA73-MIN(Schulden!G20,AZ73+BA73)),0)+IF(AND(Schulden!J21&lt;Schulden!J11,BD73&gt;0),MAX(0,BD73+BE73-MIN(Schulden!G21,BD73+BE73)),0)+IF(AND(Schulden!J22&lt;Schulden!J11,BH73&gt;0),MAX(0,BH73+BI73-MIN(Schulden!G22,BH73+BI73)),0))),MAX(0,P73+Q73-MIN(Schulden!G11,P73+Q73)))+SUMIFS(Sonderzahlungen!$D$8:$D$67,Sonderzahlungen!$G$8:$G$67,$B73,Sonderzahlungen!$E$8:$E$67,"Gezielte Schuld",Sonderzahlungen!$F$8:$F$67,Schulden!B11)))</f>
        <v/>
      </c>
      <c r="S73" s="24">
        <f>MAX(0,P73+Q73-R73)</f>
        <v/>
      </c>
      <c r="T73" s="24">
        <f>W72</f>
        <v/>
      </c>
      <c r="U73" s="24">
        <f>IF(T73&lt;=0,0,T73*Schulden!F12/12)</f>
        <v/>
      </c>
      <c r="V73" s="24">
        <f>IF(T73&lt;=0,0,MIN(T73+U73,MIN(Schulden!G12,T73+U73)+MIN(MAX(0,Strategie!$C$9+SUMIFS(Sonderzahlungen!$D$8:$D$67,Sonderzahlungen!$G$8:$G$67,$B73,Sonderzahlungen!$E$8:$E$67,"Nach Strategie")-(IF(AND(Schulden!J8&lt;Schulden!J12,D73&gt;0),MAX(0,D73+E73-MIN(Schulden!G8,D73+E73)),0)+IF(AND(Schulden!J9&lt;Schulden!J12,H73&gt;0),MAX(0,H73+I73-MIN(Schulden!G9,H73+I73)),0)+IF(AND(Schulden!J10&lt;Schulden!J12,L73&gt;0),MAX(0,L73+M73-MIN(Schulden!G10,L73+M73)),0)+IF(AND(Schulden!J11&lt;Schulden!J12,P73&gt;0),MAX(0,P73+Q73-MIN(Schulden!G11,P73+Q73)),0)+IF(AND(Schulden!J12&lt;Schulden!J12,T73&gt;0),MAX(0,T73+U73-MIN(Schulden!G12,T73+U73)),0)+IF(AND(Schulden!J13&lt;Schulden!J12,X73&gt;0),MAX(0,X73+Y73-MIN(Schulden!G13,X73+Y73)),0)+IF(AND(Schulden!J14&lt;Schulden!J12,AB73&gt;0),MAX(0,AB73+AC73-MIN(Schulden!G14,AB73+AC73)),0)+IF(AND(Schulden!J15&lt;Schulden!J12,AF73&gt;0),MAX(0,AF73+AG73-MIN(Schulden!G15,AF73+AG73)),0)+IF(AND(Schulden!J16&lt;Schulden!J12,AJ73&gt;0),MAX(0,AJ73+AK73-MIN(Schulden!G16,AJ73+AK73)),0)+IF(AND(Schulden!J17&lt;Schulden!J12,AN73&gt;0),MAX(0,AN73+AO73-MIN(Schulden!G17,AN73+AO73)),0)+IF(AND(Schulden!J18&lt;Schulden!J12,AR73&gt;0),MAX(0,AR73+AS73-MIN(Schulden!G18,AR73+AS73)),0)+IF(AND(Schulden!J19&lt;Schulden!J12,AV73&gt;0),MAX(0,AV73+AW73-MIN(Schulden!G19,AV73+AW73)),0)+IF(AND(Schulden!J20&lt;Schulden!J12,AZ73&gt;0),MAX(0,AZ73+BA73-MIN(Schulden!G20,AZ73+BA73)),0)+IF(AND(Schulden!J21&lt;Schulden!J12,BD73&gt;0),MAX(0,BD73+BE73-MIN(Schulden!G21,BD73+BE73)),0)+IF(AND(Schulden!J22&lt;Schulden!J12,BH73&gt;0),MAX(0,BH73+BI73-MIN(Schulden!G22,BH73+BI73)),0))),MAX(0,T73+U73-MIN(Schulden!G12,T73+U73)))+SUMIFS(Sonderzahlungen!$D$8:$D$67,Sonderzahlungen!$G$8:$G$67,$B73,Sonderzahlungen!$E$8:$E$67,"Gezielte Schuld",Sonderzahlungen!$F$8:$F$67,Schulden!B12)))</f>
        <v/>
      </c>
      <c r="W73" s="24">
        <f>MAX(0,T73+U73-V73)</f>
        <v/>
      </c>
      <c r="X73" s="24">
        <f>AA72</f>
        <v/>
      </c>
      <c r="Y73" s="24">
        <f>IF(X73&lt;=0,0,X73*Schulden!F13/12)</f>
        <v/>
      </c>
      <c r="Z73" s="24">
        <f>IF(X73&lt;=0,0,MIN(X73+Y73,MIN(Schulden!G13,X73+Y73)+MIN(MAX(0,Strategie!$C$9+SUMIFS(Sonderzahlungen!$D$8:$D$67,Sonderzahlungen!$G$8:$G$67,$B73,Sonderzahlungen!$E$8:$E$67,"Nach Strategie")-(IF(AND(Schulden!J8&lt;Schulden!J13,D73&gt;0),MAX(0,D73+E73-MIN(Schulden!G8,D73+E73)),0)+IF(AND(Schulden!J9&lt;Schulden!J13,H73&gt;0),MAX(0,H73+I73-MIN(Schulden!G9,H73+I73)),0)+IF(AND(Schulden!J10&lt;Schulden!J13,L73&gt;0),MAX(0,L73+M73-MIN(Schulden!G10,L73+M73)),0)+IF(AND(Schulden!J11&lt;Schulden!J13,P73&gt;0),MAX(0,P73+Q73-MIN(Schulden!G11,P73+Q73)),0)+IF(AND(Schulden!J12&lt;Schulden!J13,T73&gt;0),MAX(0,T73+U73-MIN(Schulden!G12,T73+U73)),0)+IF(AND(Schulden!J13&lt;Schulden!J13,X73&gt;0),MAX(0,X73+Y73-MIN(Schulden!G13,X73+Y73)),0)+IF(AND(Schulden!J14&lt;Schulden!J13,AB73&gt;0),MAX(0,AB73+AC73-MIN(Schulden!G14,AB73+AC73)),0)+IF(AND(Schulden!J15&lt;Schulden!J13,AF73&gt;0),MAX(0,AF73+AG73-MIN(Schulden!G15,AF73+AG73)),0)+IF(AND(Schulden!J16&lt;Schulden!J13,AJ73&gt;0),MAX(0,AJ73+AK73-MIN(Schulden!G16,AJ73+AK73)),0)+IF(AND(Schulden!J17&lt;Schulden!J13,AN73&gt;0),MAX(0,AN73+AO73-MIN(Schulden!G17,AN73+AO73)),0)+IF(AND(Schulden!J18&lt;Schulden!J13,AR73&gt;0),MAX(0,AR73+AS73-MIN(Schulden!G18,AR73+AS73)),0)+IF(AND(Schulden!J19&lt;Schulden!J13,AV73&gt;0),MAX(0,AV73+AW73-MIN(Schulden!G19,AV73+AW73)),0)+IF(AND(Schulden!J20&lt;Schulden!J13,AZ73&gt;0),MAX(0,AZ73+BA73-MIN(Schulden!G20,AZ73+BA73)),0)+IF(AND(Schulden!J21&lt;Schulden!J13,BD73&gt;0),MAX(0,BD73+BE73-MIN(Schulden!G21,BD73+BE73)),0)+IF(AND(Schulden!J22&lt;Schulden!J13,BH73&gt;0),MAX(0,BH73+BI73-MIN(Schulden!G22,BH73+BI73)),0))),MAX(0,X73+Y73-MIN(Schulden!G13,X73+Y73)))+SUMIFS(Sonderzahlungen!$D$8:$D$67,Sonderzahlungen!$G$8:$G$67,$B73,Sonderzahlungen!$E$8:$E$67,"Gezielte Schuld",Sonderzahlungen!$F$8:$F$67,Schulden!B13)))</f>
        <v/>
      </c>
      <c r="AA73" s="24">
        <f>MAX(0,X73+Y73-Z73)</f>
        <v/>
      </c>
      <c r="AB73" s="24">
        <f>AE72</f>
        <v/>
      </c>
      <c r="AC73" s="24">
        <f>IF(AB73&lt;=0,0,AB73*Schulden!F14/12)</f>
        <v/>
      </c>
      <c r="AD73" s="24">
        <f>IF(AB73&lt;=0,0,MIN(AB73+AC73,MIN(Schulden!G14,AB73+AC73)+MIN(MAX(0,Strategie!$C$9+SUMIFS(Sonderzahlungen!$D$8:$D$67,Sonderzahlungen!$G$8:$G$67,$B73,Sonderzahlungen!$E$8:$E$67,"Nach Strategie")-(IF(AND(Schulden!J8&lt;Schulden!J14,D73&gt;0),MAX(0,D73+E73-MIN(Schulden!G8,D73+E73)),0)+IF(AND(Schulden!J9&lt;Schulden!J14,H73&gt;0),MAX(0,H73+I73-MIN(Schulden!G9,H73+I73)),0)+IF(AND(Schulden!J10&lt;Schulden!J14,L73&gt;0),MAX(0,L73+M73-MIN(Schulden!G10,L73+M73)),0)+IF(AND(Schulden!J11&lt;Schulden!J14,P73&gt;0),MAX(0,P73+Q73-MIN(Schulden!G11,P73+Q73)),0)+IF(AND(Schulden!J12&lt;Schulden!J14,T73&gt;0),MAX(0,T73+U73-MIN(Schulden!G12,T73+U73)),0)+IF(AND(Schulden!J13&lt;Schulden!J14,X73&gt;0),MAX(0,X73+Y73-MIN(Schulden!G13,X73+Y73)),0)+IF(AND(Schulden!J14&lt;Schulden!J14,AB73&gt;0),MAX(0,AB73+AC73-MIN(Schulden!G14,AB73+AC73)),0)+IF(AND(Schulden!J15&lt;Schulden!J14,AF73&gt;0),MAX(0,AF73+AG73-MIN(Schulden!G15,AF73+AG73)),0)+IF(AND(Schulden!J16&lt;Schulden!J14,AJ73&gt;0),MAX(0,AJ73+AK73-MIN(Schulden!G16,AJ73+AK73)),0)+IF(AND(Schulden!J17&lt;Schulden!J14,AN73&gt;0),MAX(0,AN73+AO73-MIN(Schulden!G17,AN73+AO73)),0)+IF(AND(Schulden!J18&lt;Schulden!J14,AR73&gt;0),MAX(0,AR73+AS73-MIN(Schulden!G18,AR73+AS73)),0)+IF(AND(Schulden!J19&lt;Schulden!J14,AV73&gt;0),MAX(0,AV73+AW73-MIN(Schulden!G19,AV73+AW73)),0)+IF(AND(Schulden!J20&lt;Schulden!J14,AZ73&gt;0),MAX(0,AZ73+BA73-MIN(Schulden!G20,AZ73+BA73)),0)+IF(AND(Schulden!J21&lt;Schulden!J14,BD73&gt;0),MAX(0,BD73+BE73-MIN(Schulden!G21,BD73+BE73)),0)+IF(AND(Schulden!J22&lt;Schulden!J14,BH73&gt;0),MAX(0,BH73+BI73-MIN(Schulden!G22,BH73+BI73)),0))),MAX(0,AB73+AC73-MIN(Schulden!G14,AB73+AC73)))+SUMIFS(Sonderzahlungen!$D$8:$D$67,Sonderzahlungen!$G$8:$G$67,$B73,Sonderzahlungen!$E$8:$E$67,"Gezielte Schuld",Sonderzahlungen!$F$8:$F$67,Schulden!B14)))</f>
        <v/>
      </c>
      <c r="AE73" s="24">
        <f>MAX(0,AB73+AC73-AD73)</f>
        <v/>
      </c>
      <c r="AF73" s="24">
        <f>AI72</f>
        <v/>
      </c>
      <c r="AG73" s="24">
        <f>IF(AF73&lt;=0,0,AF73*Schulden!F15/12)</f>
        <v/>
      </c>
      <c r="AH73" s="24">
        <f>IF(AF73&lt;=0,0,MIN(AF73+AG73,MIN(Schulden!G15,AF73+AG73)+MIN(MAX(0,Strategie!$C$9+SUMIFS(Sonderzahlungen!$D$8:$D$67,Sonderzahlungen!$G$8:$G$67,$B73,Sonderzahlungen!$E$8:$E$67,"Nach Strategie")-(IF(AND(Schulden!J8&lt;Schulden!J15,D73&gt;0),MAX(0,D73+E73-MIN(Schulden!G8,D73+E73)),0)+IF(AND(Schulden!J9&lt;Schulden!J15,H73&gt;0),MAX(0,H73+I73-MIN(Schulden!G9,H73+I73)),0)+IF(AND(Schulden!J10&lt;Schulden!J15,L73&gt;0),MAX(0,L73+M73-MIN(Schulden!G10,L73+M73)),0)+IF(AND(Schulden!J11&lt;Schulden!J15,P73&gt;0),MAX(0,P73+Q73-MIN(Schulden!G11,P73+Q73)),0)+IF(AND(Schulden!J12&lt;Schulden!J15,T73&gt;0),MAX(0,T73+U73-MIN(Schulden!G12,T73+U73)),0)+IF(AND(Schulden!J13&lt;Schulden!J15,X73&gt;0),MAX(0,X73+Y73-MIN(Schulden!G13,X73+Y73)),0)+IF(AND(Schulden!J14&lt;Schulden!J15,AB73&gt;0),MAX(0,AB73+AC73-MIN(Schulden!G14,AB73+AC73)),0)+IF(AND(Schulden!J15&lt;Schulden!J15,AF73&gt;0),MAX(0,AF73+AG73-MIN(Schulden!G15,AF73+AG73)),0)+IF(AND(Schulden!J16&lt;Schulden!J15,AJ73&gt;0),MAX(0,AJ73+AK73-MIN(Schulden!G16,AJ73+AK73)),0)+IF(AND(Schulden!J17&lt;Schulden!J15,AN73&gt;0),MAX(0,AN73+AO73-MIN(Schulden!G17,AN73+AO73)),0)+IF(AND(Schulden!J18&lt;Schulden!J15,AR73&gt;0),MAX(0,AR73+AS73-MIN(Schulden!G18,AR73+AS73)),0)+IF(AND(Schulden!J19&lt;Schulden!J15,AV73&gt;0),MAX(0,AV73+AW73-MIN(Schulden!G19,AV73+AW73)),0)+IF(AND(Schulden!J20&lt;Schulden!J15,AZ73&gt;0),MAX(0,AZ73+BA73-MIN(Schulden!G20,AZ73+BA73)),0)+IF(AND(Schulden!J21&lt;Schulden!J15,BD73&gt;0),MAX(0,BD73+BE73-MIN(Schulden!G21,BD73+BE73)),0)+IF(AND(Schulden!J22&lt;Schulden!J15,BH73&gt;0),MAX(0,BH73+BI73-MIN(Schulden!G22,BH73+BI73)),0))),MAX(0,AF73+AG73-MIN(Schulden!G15,AF73+AG73)))+SUMIFS(Sonderzahlungen!$D$8:$D$67,Sonderzahlungen!$G$8:$G$67,$B73,Sonderzahlungen!$E$8:$E$67,"Gezielte Schuld",Sonderzahlungen!$F$8:$F$67,Schulden!B15)))</f>
        <v/>
      </c>
      <c r="AI73" s="24">
        <f>MAX(0,AF73+AG73-AH73)</f>
        <v/>
      </c>
      <c r="AJ73" s="24">
        <f>AM72</f>
        <v/>
      </c>
      <c r="AK73" s="24">
        <f>IF(AJ73&lt;=0,0,AJ73*Schulden!F16/12)</f>
        <v/>
      </c>
      <c r="AL73" s="24">
        <f>IF(AJ73&lt;=0,0,MIN(AJ73+AK73,MIN(Schulden!G16,AJ73+AK73)+MIN(MAX(0,Strategie!$C$9+SUMIFS(Sonderzahlungen!$D$8:$D$67,Sonderzahlungen!$G$8:$G$67,$B73,Sonderzahlungen!$E$8:$E$67,"Nach Strategie")-(IF(AND(Schulden!J8&lt;Schulden!J16,D73&gt;0),MAX(0,D73+E73-MIN(Schulden!G8,D73+E73)),0)+IF(AND(Schulden!J9&lt;Schulden!J16,H73&gt;0),MAX(0,H73+I73-MIN(Schulden!G9,H73+I73)),0)+IF(AND(Schulden!J10&lt;Schulden!J16,L73&gt;0),MAX(0,L73+M73-MIN(Schulden!G10,L73+M73)),0)+IF(AND(Schulden!J11&lt;Schulden!J16,P73&gt;0),MAX(0,P73+Q73-MIN(Schulden!G11,P73+Q73)),0)+IF(AND(Schulden!J12&lt;Schulden!J16,T73&gt;0),MAX(0,T73+U73-MIN(Schulden!G12,T73+U73)),0)+IF(AND(Schulden!J13&lt;Schulden!J16,X73&gt;0),MAX(0,X73+Y73-MIN(Schulden!G13,X73+Y73)),0)+IF(AND(Schulden!J14&lt;Schulden!J16,AB73&gt;0),MAX(0,AB73+AC73-MIN(Schulden!G14,AB73+AC73)),0)+IF(AND(Schulden!J15&lt;Schulden!J16,AF73&gt;0),MAX(0,AF73+AG73-MIN(Schulden!G15,AF73+AG73)),0)+IF(AND(Schulden!J16&lt;Schulden!J16,AJ73&gt;0),MAX(0,AJ73+AK73-MIN(Schulden!G16,AJ73+AK73)),0)+IF(AND(Schulden!J17&lt;Schulden!J16,AN73&gt;0),MAX(0,AN73+AO73-MIN(Schulden!G17,AN73+AO73)),0)+IF(AND(Schulden!J18&lt;Schulden!J16,AR73&gt;0),MAX(0,AR73+AS73-MIN(Schulden!G18,AR73+AS73)),0)+IF(AND(Schulden!J19&lt;Schulden!J16,AV73&gt;0),MAX(0,AV73+AW73-MIN(Schulden!G19,AV73+AW73)),0)+IF(AND(Schulden!J20&lt;Schulden!J16,AZ73&gt;0),MAX(0,AZ73+BA73-MIN(Schulden!G20,AZ73+BA73)),0)+IF(AND(Schulden!J21&lt;Schulden!J16,BD73&gt;0),MAX(0,BD73+BE73-MIN(Schulden!G21,BD73+BE73)),0)+IF(AND(Schulden!J22&lt;Schulden!J16,BH73&gt;0),MAX(0,BH73+BI73-MIN(Schulden!G22,BH73+BI73)),0))),MAX(0,AJ73+AK73-MIN(Schulden!G16,AJ73+AK73)))+SUMIFS(Sonderzahlungen!$D$8:$D$67,Sonderzahlungen!$G$8:$G$67,$B73,Sonderzahlungen!$E$8:$E$67,"Gezielte Schuld",Sonderzahlungen!$F$8:$F$67,Schulden!B16)))</f>
        <v/>
      </c>
      <c r="AM73" s="24">
        <f>MAX(0,AJ73+AK73-AL73)</f>
        <v/>
      </c>
      <c r="AN73" s="24">
        <f>AQ72</f>
        <v/>
      </c>
      <c r="AO73" s="24">
        <f>IF(AN73&lt;=0,0,AN73*Schulden!F17/12)</f>
        <v/>
      </c>
      <c r="AP73" s="24">
        <f>IF(AN73&lt;=0,0,MIN(AN73+AO73,MIN(Schulden!G17,AN73+AO73)+MIN(MAX(0,Strategie!$C$9+SUMIFS(Sonderzahlungen!$D$8:$D$67,Sonderzahlungen!$G$8:$G$67,$B73,Sonderzahlungen!$E$8:$E$67,"Nach Strategie")-(IF(AND(Schulden!J8&lt;Schulden!J17,D73&gt;0),MAX(0,D73+E73-MIN(Schulden!G8,D73+E73)),0)+IF(AND(Schulden!J9&lt;Schulden!J17,H73&gt;0),MAX(0,H73+I73-MIN(Schulden!G9,H73+I73)),0)+IF(AND(Schulden!J10&lt;Schulden!J17,L73&gt;0),MAX(0,L73+M73-MIN(Schulden!G10,L73+M73)),0)+IF(AND(Schulden!J11&lt;Schulden!J17,P73&gt;0),MAX(0,P73+Q73-MIN(Schulden!G11,P73+Q73)),0)+IF(AND(Schulden!J12&lt;Schulden!J17,T73&gt;0),MAX(0,T73+U73-MIN(Schulden!G12,T73+U73)),0)+IF(AND(Schulden!J13&lt;Schulden!J17,X73&gt;0),MAX(0,X73+Y73-MIN(Schulden!G13,X73+Y73)),0)+IF(AND(Schulden!J14&lt;Schulden!J17,AB73&gt;0),MAX(0,AB73+AC73-MIN(Schulden!G14,AB73+AC73)),0)+IF(AND(Schulden!J15&lt;Schulden!J17,AF73&gt;0),MAX(0,AF73+AG73-MIN(Schulden!G15,AF73+AG73)),0)+IF(AND(Schulden!J16&lt;Schulden!J17,AJ73&gt;0),MAX(0,AJ73+AK73-MIN(Schulden!G16,AJ73+AK73)),0)+IF(AND(Schulden!J17&lt;Schulden!J17,AN73&gt;0),MAX(0,AN73+AO73-MIN(Schulden!G17,AN73+AO73)),0)+IF(AND(Schulden!J18&lt;Schulden!J17,AR73&gt;0),MAX(0,AR73+AS73-MIN(Schulden!G18,AR73+AS73)),0)+IF(AND(Schulden!J19&lt;Schulden!J17,AV73&gt;0),MAX(0,AV73+AW73-MIN(Schulden!G19,AV73+AW73)),0)+IF(AND(Schulden!J20&lt;Schulden!J17,AZ73&gt;0),MAX(0,AZ73+BA73-MIN(Schulden!G20,AZ73+BA73)),0)+IF(AND(Schulden!J21&lt;Schulden!J17,BD73&gt;0),MAX(0,BD73+BE73-MIN(Schulden!G21,BD73+BE73)),0)+IF(AND(Schulden!J22&lt;Schulden!J17,BH73&gt;0),MAX(0,BH73+BI73-MIN(Schulden!G22,BH73+BI73)),0))),MAX(0,AN73+AO73-MIN(Schulden!G17,AN73+AO73)))+SUMIFS(Sonderzahlungen!$D$8:$D$67,Sonderzahlungen!$G$8:$G$67,$B73,Sonderzahlungen!$E$8:$E$67,"Gezielte Schuld",Sonderzahlungen!$F$8:$F$67,Schulden!B17)))</f>
        <v/>
      </c>
      <c r="AQ73" s="24">
        <f>MAX(0,AN73+AO73-AP73)</f>
        <v/>
      </c>
      <c r="AR73" s="24">
        <f>AU72</f>
        <v/>
      </c>
      <c r="AS73" s="24">
        <f>IF(AR73&lt;=0,0,AR73*Schulden!F18/12)</f>
        <v/>
      </c>
      <c r="AT73" s="24">
        <f>IF(AR73&lt;=0,0,MIN(AR73+AS73,MIN(Schulden!G18,AR73+AS73)+MIN(MAX(0,Strategie!$C$9+SUMIFS(Sonderzahlungen!$D$8:$D$67,Sonderzahlungen!$G$8:$G$67,$B73,Sonderzahlungen!$E$8:$E$67,"Nach Strategie")-(IF(AND(Schulden!J8&lt;Schulden!J18,D73&gt;0),MAX(0,D73+E73-MIN(Schulden!G8,D73+E73)),0)+IF(AND(Schulden!J9&lt;Schulden!J18,H73&gt;0),MAX(0,H73+I73-MIN(Schulden!G9,H73+I73)),0)+IF(AND(Schulden!J10&lt;Schulden!J18,L73&gt;0),MAX(0,L73+M73-MIN(Schulden!G10,L73+M73)),0)+IF(AND(Schulden!J11&lt;Schulden!J18,P73&gt;0),MAX(0,P73+Q73-MIN(Schulden!G11,P73+Q73)),0)+IF(AND(Schulden!J12&lt;Schulden!J18,T73&gt;0),MAX(0,T73+U73-MIN(Schulden!G12,T73+U73)),0)+IF(AND(Schulden!J13&lt;Schulden!J18,X73&gt;0),MAX(0,X73+Y73-MIN(Schulden!G13,X73+Y73)),0)+IF(AND(Schulden!J14&lt;Schulden!J18,AB73&gt;0),MAX(0,AB73+AC73-MIN(Schulden!G14,AB73+AC73)),0)+IF(AND(Schulden!J15&lt;Schulden!J18,AF73&gt;0),MAX(0,AF73+AG73-MIN(Schulden!G15,AF73+AG73)),0)+IF(AND(Schulden!J16&lt;Schulden!J18,AJ73&gt;0),MAX(0,AJ73+AK73-MIN(Schulden!G16,AJ73+AK73)),0)+IF(AND(Schulden!J17&lt;Schulden!J18,AN73&gt;0),MAX(0,AN73+AO73-MIN(Schulden!G17,AN73+AO73)),0)+IF(AND(Schulden!J18&lt;Schulden!J18,AR73&gt;0),MAX(0,AR73+AS73-MIN(Schulden!G18,AR73+AS73)),0)+IF(AND(Schulden!J19&lt;Schulden!J18,AV73&gt;0),MAX(0,AV73+AW73-MIN(Schulden!G19,AV73+AW73)),0)+IF(AND(Schulden!J20&lt;Schulden!J18,AZ73&gt;0),MAX(0,AZ73+BA73-MIN(Schulden!G20,AZ73+BA73)),0)+IF(AND(Schulden!J21&lt;Schulden!J18,BD73&gt;0),MAX(0,BD73+BE73-MIN(Schulden!G21,BD73+BE73)),0)+IF(AND(Schulden!J22&lt;Schulden!J18,BH73&gt;0),MAX(0,BH73+BI73-MIN(Schulden!G22,BH73+BI73)),0))),MAX(0,AR73+AS73-MIN(Schulden!G18,AR73+AS73)))+SUMIFS(Sonderzahlungen!$D$8:$D$67,Sonderzahlungen!$G$8:$G$67,$B73,Sonderzahlungen!$E$8:$E$67,"Gezielte Schuld",Sonderzahlungen!$F$8:$F$67,Schulden!B18)))</f>
        <v/>
      </c>
      <c r="AU73" s="24">
        <f>MAX(0,AR73+AS73-AT73)</f>
        <v/>
      </c>
      <c r="AV73" s="24">
        <f>AY72</f>
        <v/>
      </c>
      <c r="AW73" s="24">
        <f>IF(AV73&lt;=0,0,AV73*Schulden!F19/12)</f>
        <v/>
      </c>
      <c r="AX73" s="24">
        <f>IF(AV73&lt;=0,0,MIN(AV73+AW73,MIN(Schulden!G19,AV73+AW73)+MIN(MAX(0,Strategie!$C$9+SUMIFS(Sonderzahlungen!$D$8:$D$67,Sonderzahlungen!$G$8:$G$67,$B73,Sonderzahlungen!$E$8:$E$67,"Nach Strategie")-(IF(AND(Schulden!J8&lt;Schulden!J19,D73&gt;0),MAX(0,D73+E73-MIN(Schulden!G8,D73+E73)),0)+IF(AND(Schulden!J9&lt;Schulden!J19,H73&gt;0),MAX(0,H73+I73-MIN(Schulden!G9,H73+I73)),0)+IF(AND(Schulden!J10&lt;Schulden!J19,L73&gt;0),MAX(0,L73+M73-MIN(Schulden!G10,L73+M73)),0)+IF(AND(Schulden!J11&lt;Schulden!J19,P73&gt;0),MAX(0,P73+Q73-MIN(Schulden!G11,P73+Q73)),0)+IF(AND(Schulden!J12&lt;Schulden!J19,T73&gt;0),MAX(0,T73+U73-MIN(Schulden!G12,T73+U73)),0)+IF(AND(Schulden!J13&lt;Schulden!J19,X73&gt;0),MAX(0,X73+Y73-MIN(Schulden!G13,X73+Y73)),0)+IF(AND(Schulden!J14&lt;Schulden!J19,AB73&gt;0),MAX(0,AB73+AC73-MIN(Schulden!G14,AB73+AC73)),0)+IF(AND(Schulden!J15&lt;Schulden!J19,AF73&gt;0),MAX(0,AF73+AG73-MIN(Schulden!G15,AF73+AG73)),0)+IF(AND(Schulden!J16&lt;Schulden!J19,AJ73&gt;0),MAX(0,AJ73+AK73-MIN(Schulden!G16,AJ73+AK73)),0)+IF(AND(Schulden!J17&lt;Schulden!J19,AN73&gt;0),MAX(0,AN73+AO73-MIN(Schulden!G17,AN73+AO73)),0)+IF(AND(Schulden!J18&lt;Schulden!J19,AR73&gt;0),MAX(0,AR73+AS73-MIN(Schulden!G18,AR73+AS73)),0)+IF(AND(Schulden!J19&lt;Schulden!J19,AV73&gt;0),MAX(0,AV73+AW73-MIN(Schulden!G19,AV73+AW73)),0)+IF(AND(Schulden!J20&lt;Schulden!J19,AZ73&gt;0),MAX(0,AZ73+BA73-MIN(Schulden!G20,AZ73+BA73)),0)+IF(AND(Schulden!J21&lt;Schulden!J19,BD73&gt;0),MAX(0,BD73+BE73-MIN(Schulden!G21,BD73+BE73)),0)+IF(AND(Schulden!J22&lt;Schulden!J19,BH73&gt;0),MAX(0,BH73+BI73-MIN(Schulden!G22,BH73+BI73)),0))),MAX(0,AV73+AW73-MIN(Schulden!G19,AV73+AW73)))+SUMIFS(Sonderzahlungen!$D$8:$D$67,Sonderzahlungen!$G$8:$G$67,$B73,Sonderzahlungen!$E$8:$E$67,"Gezielte Schuld",Sonderzahlungen!$F$8:$F$67,Schulden!B19)))</f>
        <v/>
      </c>
      <c r="AY73" s="24">
        <f>MAX(0,AV73+AW73-AX73)</f>
        <v/>
      </c>
      <c r="AZ73" s="24">
        <f>BC72</f>
        <v/>
      </c>
      <c r="BA73" s="24">
        <f>IF(AZ73&lt;=0,0,AZ73*Schulden!F20/12)</f>
        <v/>
      </c>
      <c r="BB73" s="24">
        <f>IF(AZ73&lt;=0,0,MIN(AZ73+BA73,MIN(Schulden!G20,AZ73+BA73)+MIN(MAX(0,Strategie!$C$9+SUMIFS(Sonderzahlungen!$D$8:$D$67,Sonderzahlungen!$G$8:$G$67,$B73,Sonderzahlungen!$E$8:$E$67,"Nach Strategie")-(IF(AND(Schulden!J8&lt;Schulden!J20,D73&gt;0),MAX(0,D73+E73-MIN(Schulden!G8,D73+E73)),0)+IF(AND(Schulden!J9&lt;Schulden!J20,H73&gt;0),MAX(0,H73+I73-MIN(Schulden!G9,H73+I73)),0)+IF(AND(Schulden!J10&lt;Schulden!J20,L73&gt;0),MAX(0,L73+M73-MIN(Schulden!G10,L73+M73)),0)+IF(AND(Schulden!J11&lt;Schulden!J20,P73&gt;0),MAX(0,P73+Q73-MIN(Schulden!G11,P73+Q73)),0)+IF(AND(Schulden!J12&lt;Schulden!J20,T73&gt;0),MAX(0,T73+U73-MIN(Schulden!G12,T73+U73)),0)+IF(AND(Schulden!J13&lt;Schulden!J20,X73&gt;0),MAX(0,X73+Y73-MIN(Schulden!G13,X73+Y73)),0)+IF(AND(Schulden!J14&lt;Schulden!J20,AB73&gt;0),MAX(0,AB73+AC73-MIN(Schulden!G14,AB73+AC73)),0)+IF(AND(Schulden!J15&lt;Schulden!J20,AF73&gt;0),MAX(0,AF73+AG73-MIN(Schulden!G15,AF73+AG73)),0)+IF(AND(Schulden!J16&lt;Schulden!J20,AJ73&gt;0),MAX(0,AJ73+AK73-MIN(Schulden!G16,AJ73+AK73)),0)+IF(AND(Schulden!J17&lt;Schulden!J20,AN73&gt;0),MAX(0,AN73+AO73-MIN(Schulden!G17,AN73+AO73)),0)+IF(AND(Schulden!J18&lt;Schulden!J20,AR73&gt;0),MAX(0,AR73+AS73-MIN(Schulden!G18,AR73+AS73)),0)+IF(AND(Schulden!J19&lt;Schulden!J20,AV73&gt;0),MAX(0,AV73+AW73-MIN(Schulden!G19,AV73+AW73)),0)+IF(AND(Schulden!J20&lt;Schulden!J20,AZ73&gt;0),MAX(0,AZ73+BA73-MIN(Schulden!G20,AZ73+BA73)),0)+IF(AND(Schulden!J21&lt;Schulden!J20,BD73&gt;0),MAX(0,BD73+BE73-MIN(Schulden!G21,BD73+BE73)),0)+IF(AND(Schulden!J22&lt;Schulden!J20,BH73&gt;0),MAX(0,BH73+BI73-MIN(Schulden!G22,BH73+BI73)),0))),MAX(0,AZ73+BA73-MIN(Schulden!G20,AZ73+BA73)))+SUMIFS(Sonderzahlungen!$D$8:$D$67,Sonderzahlungen!$G$8:$G$67,$B73,Sonderzahlungen!$E$8:$E$67,"Gezielte Schuld",Sonderzahlungen!$F$8:$F$67,Schulden!B20)))</f>
        <v/>
      </c>
      <c r="BC73" s="24">
        <f>MAX(0,AZ73+BA73-BB73)</f>
        <v/>
      </c>
      <c r="BD73" s="24">
        <f>BG72</f>
        <v/>
      </c>
      <c r="BE73" s="24">
        <f>IF(BD73&lt;=0,0,BD73*Schulden!F21/12)</f>
        <v/>
      </c>
      <c r="BF73" s="24">
        <f>IF(BD73&lt;=0,0,MIN(BD73+BE73,MIN(Schulden!G21,BD73+BE73)+MIN(MAX(0,Strategie!$C$9+SUMIFS(Sonderzahlungen!$D$8:$D$67,Sonderzahlungen!$G$8:$G$67,$B73,Sonderzahlungen!$E$8:$E$67,"Nach Strategie")-(IF(AND(Schulden!J8&lt;Schulden!J21,D73&gt;0),MAX(0,D73+E73-MIN(Schulden!G8,D73+E73)),0)+IF(AND(Schulden!J9&lt;Schulden!J21,H73&gt;0),MAX(0,H73+I73-MIN(Schulden!G9,H73+I73)),0)+IF(AND(Schulden!J10&lt;Schulden!J21,L73&gt;0),MAX(0,L73+M73-MIN(Schulden!G10,L73+M73)),0)+IF(AND(Schulden!J11&lt;Schulden!J21,P73&gt;0),MAX(0,P73+Q73-MIN(Schulden!G11,P73+Q73)),0)+IF(AND(Schulden!J12&lt;Schulden!J21,T73&gt;0),MAX(0,T73+U73-MIN(Schulden!G12,T73+U73)),0)+IF(AND(Schulden!J13&lt;Schulden!J21,X73&gt;0),MAX(0,X73+Y73-MIN(Schulden!G13,X73+Y73)),0)+IF(AND(Schulden!J14&lt;Schulden!J21,AB73&gt;0),MAX(0,AB73+AC73-MIN(Schulden!G14,AB73+AC73)),0)+IF(AND(Schulden!J15&lt;Schulden!J21,AF73&gt;0),MAX(0,AF73+AG73-MIN(Schulden!G15,AF73+AG73)),0)+IF(AND(Schulden!J16&lt;Schulden!J21,AJ73&gt;0),MAX(0,AJ73+AK73-MIN(Schulden!G16,AJ73+AK73)),0)+IF(AND(Schulden!J17&lt;Schulden!J21,AN73&gt;0),MAX(0,AN73+AO73-MIN(Schulden!G17,AN73+AO73)),0)+IF(AND(Schulden!J18&lt;Schulden!J21,AR73&gt;0),MAX(0,AR73+AS73-MIN(Schulden!G18,AR73+AS73)),0)+IF(AND(Schulden!J19&lt;Schulden!J21,AV73&gt;0),MAX(0,AV73+AW73-MIN(Schulden!G19,AV73+AW73)),0)+IF(AND(Schulden!J20&lt;Schulden!J21,AZ73&gt;0),MAX(0,AZ73+BA73-MIN(Schulden!G20,AZ73+BA73)),0)+IF(AND(Schulden!J21&lt;Schulden!J21,BD73&gt;0),MAX(0,BD73+BE73-MIN(Schulden!G21,BD73+BE73)),0)+IF(AND(Schulden!J22&lt;Schulden!J21,BH73&gt;0),MAX(0,BH73+BI73-MIN(Schulden!G22,BH73+BI73)),0))),MAX(0,BD73+BE73-MIN(Schulden!G21,BD73+BE73)))+SUMIFS(Sonderzahlungen!$D$8:$D$67,Sonderzahlungen!$G$8:$G$67,$B73,Sonderzahlungen!$E$8:$E$67,"Gezielte Schuld",Sonderzahlungen!$F$8:$F$67,Schulden!B21)))</f>
        <v/>
      </c>
      <c r="BG73" s="24">
        <f>MAX(0,BD73+BE73-BF73)</f>
        <v/>
      </c>
      <c r="BH73" s="24">
        <f>BK72</f>
        <v/>
      </c>
      <c r="BI73" s="24">
        <f>IF(BH73&lt;=0,0,BH73*Schulden!F22/12)</f>
        <v/>
      </c>
      <c r="BJ73" s="24">
        <f>IF(BH73&lt;=0,0,MIN(BH73+BI73,MIN(Schulden!G22,BH73+BI73)+MIN(MAX(0,Strategie!$C$9+SUMIFS(Sonderzahlungen!$D$8:$D$67,Sonderzahlungen!$G$8:$G$67,$B73,Sonderzahlungen!$E$8:$E$67,"Nach Strategie")-(IF(AND(Schulden!J8&lt;Schulden!J22,D73&gt;0),MAX(0,D73+E73-MIN(Schulden!G8,D73+E73)),0)+IF(AND(Schulden!J9&lt;Schulden!J22,H73&gt;0),MAX(0,H73+I73-MIN(Schulden!G9,H73+I73)),0)+IF(AND(Schulden!J10&lt;Schulden!J22,L73&gt;0),MAX(0,L73+M73-MIN(Schulden!G10,L73+M73)),0)+IF(AND(Schulden!J11&lt;Schulden!J22,P73&gt;0),MAX(0,P73+Q73-MIN(Schulden!G11,P73+Q73)),0)+IF(AND(Schulden!J12&lt;Schulden!J22,T73&gt;0),MAX(0,T73+U73-MIN(Schulden!G12,T73+U73)),0)+IF(AND(Schulden!J13&lt;Schulden!J22,X73&gt;0),MAX(0,X73+Y73-MIN(Schulden!G13,X73+Y73)),0)+IF(AND(Schulden!J14&lt;Schulden!J22,AB73&gt;0),MAX(0,AB73+AC73-MIN(Schulden!G14,AB73+AC73)),0)+IF(AND(Schulden!J15&lt;Schulden!J22,AF73&gt;0),MAX(0,AF73+AG73-MIN(Schulden!G15,AF73+AG73)),0)+IF(AND(Schulden!J16&lt;Schulden!J22,AJ73&gt;0),MAX(0,AJ73+AK73-MIN(Schulden!G16,AJ73+AK73)),0)+IF(AND(Schulden!J17&lt;Schulden!J22,AN73&gt;0),MAX(0,AN73+AO73-MIN(Schulden!G17,AN73+AO73)),0)+IF(AND(Schulden!J18&lt;Schulden!J22,AR73&gt;0),MAX(0,AR73+AS73-MIN(Schulden!G18,AR73+AS73)),0)+IF(AND(Schulden!J19&lt;Schulden!J22,AV73&gt;0),MAX(0,AV73+AW73-MIN(Schulden!G19,AV73+AW73)),0)+IF(AND(Schulden!J20&lt;Schulden!J22,AZ73&gt;0),MAX(0,AZ73+BA73-MIN(Schulden!G20,AZ73+BA73)),0)+IF(AND(Schulden!J21&lt;Schulden!J22,BD73&gt;0),MAX(0,BD73+BE73-MIN(Schulden!G21,BD73+BE73)),0)+IF(AND(Schulden!J22&lt;Schulden!J22,BH73&gt;0),MAX(0,BH73+BI73-MIN(Schulden!G22,BH73+BI73)),0))),MAX(0,BH73+BI73-MIN(Schulden!G22,BH73+BI73)))+SUMIFS(Sonderzahlungen!$D$8:$D$67,Sonderzahlungen!$G$8:$G$67,$B73,Sonderzahlungen!$E$8:$E$67,"Gezielte Schuld",Sonderzahlungen!$F$8:$F$67,Schulden!B22)))</f>
        <v/>
      </c>
      <c r="BK73" s="24">
        <f>MAX(0,BH73+BI73-BJ73)</f>
        <v/>
      </c>
    </row>
    <row r="74">
      <c r="B74" s="23">
        <f>EDATE(B73,1)</f>
        <v/>
      </c>
      <c r="C74" s="24">
        <f>SUMIFS(Sonderzahlungen!$D$8:$D$67,Sonderzahlungen!$G$8:$G$67,B74)</f>
        <v/>
      </c>
      <c r="D74" s="24">
        <f>G73</f>
        <v/>
      </c>
      <c r="E74" s="24">
        <f>IF(D74&lt;=0,0,D74*Schulden!F8/12)</f>
        <v/>
      </c>
      <c r="F74" s="24">
        <f>IF(D74&lt;=0,0,MIN(D74+E74,MIN(Schulden!G8,D74+E74)+MIN(MAX(0,Strategie!$C$9+SUMIFS(Sonderzahlungen!$D$8:$D$67,Sonderzahlungen!$G$8:$G$67,$B74,Sonderzahlungen!$E$8:$E$67,"Nach Strategie")-(IF(AND(Schulden!J8&lt;Schulden!J8,D74&gt;0),MAX(0,D74+E74-MIN(Schulden!G8,D74+E74)),0)+IF(AND(Schulden!J9&lt;Schulden!J8,H74&gt;0),MAX(0,H74+I74-MIN(Schulden!G9,H74+I74)),0)+IF(AND(Schulden!J10&lt;Schulden!J8,L74&gt;0),MAX(0,L74+M74-MIN(Schulden!G10,L74+M74)),0)+IF(AND(Schulden!J11&lt;Schulden!J8,P74&gt;0),MAX(0,P74+Q74-MIN(Schulden!G11,P74+Q74)),0)+IF(AND(Schulden!J12&lt;Schulden!J8,T74&gt;0),MAX(0,T74+U74-MIN(Schulden!G12,T74+U74)),0)+IF(AND(Schulden!J13&lt;Schulden!J8,X74&gt;0),MAX(0,X74+Y74-MIN(Schulden!G13,X74+Y74)),0)+IF(AND(Schulden!J14&lt;Schulden!J8,AB74&gt;0),MAX(0,AB74+AC74-MIN(Schulden!G14,AB74+AC74)),0)+IF(AND(Schulden!J15&lt;Schulden!J8,AF74&gt;0),MAX(0,AF74+AG74-MIN(Schulden!G15,AF74+AG74)),0)+IF(AND(Schulden!J16&lt;Schulden!J8,AJ74&gt;0),MAX(0,AJ74+AK74-MIN(Schulden!G16,AJ74+AK74)),0)+IF(AND(Schulden!J17&lt;Schulden!J8,AN74&gt;0),MAX(0,AN74+AO74-MIN(Schulden!G17,AN74+AO74)),0)+IF(AND(Schulden!J18&lt;Schulden!J8,AR74&gt;0),MAX(0,AR74+AS74-MIN(Schulden!G18,AR74+AS74)),0)+IF(AND(Schulden!J19&lt;Schulden!J8,AV74&gt;0),MAX(0,AV74+AW74-MIN(Schulden!G19,AV74+AW74)),0)+IF(AND(Schulden!J20&lt;Schulden!J8,AZ74&gt;0),MAX(0,AZ74+BA74-MIN(Schulden!G20,AZ74+BA74)),0)+IF(AND(Schulden!J21&lt;Schulden!J8,BD74&gt;0),MAX(0,BD74+BE74-MIN(Schulden!G21,BD74+BE74)),0)+IF(AND(Schulden!J22&lt;Schulden!J8,BH74&gt;0),MAX(0,BH74+BI74-MIN(Schulden!G22,BH74+BI74)),0))),MAX(0,D74+E74-MIN(Schulden!G8,D74+E74)))+SUMIFS(Sonderzahlungen!$D$8:$D$67,Sonderzahlungen!$G$8:$G$67,$B74,Sonderzahlungen!$E$8:$E$67,"Gezielte Schuld",Sonderzahlungen!$F$8:$F$67,Schulden!B8)))</f>
        <v/>
      </c>
      <c r="G74" s="24">
        <f>MAX(0,D74+E74-F74)</f>
        <v/>
      </c>
      <c r="H74" s="24">
        <f>K73</f>
        <v/>
      </c>
      <c r="I74" s="24">
        <f>IF(H74&lt;=0,0,H74*Schulden!F9/12)</f>
        <v/>
      </c>
      <c r="J74" s="24">
        <f>IF(H74&lt;=0,0,MIN(H74+I74,MIN(Schulden!G9,H74+I74)+MIN(MAX(0,Strategie!$C$9+SUMIFS(Sonderzahlungen!$D$8:$D$67,Sonderzahlungen!$G$8:$G$67,$B74,Sonderzahlungen!$E$8:$E$67,"Nach Strategie")-(IF(AND(Schulden!J8&lt;Schulden!J9,D74&gt;0),MAX(0,D74+E74-MIN(Schulden!G8,D74+E74)),0)+IF(AND(Schulden!J9&lt;Schulden!J9,H74&gt;0),MAX(0,H74+I74-MIN(Schulden!G9,H74+I74)),0)+IF(AND(Schulden!J10&lt;Schulden!J9,L74&gt;0),MAX(0,L74+M74-MIN(Schulden!G10,L74+M74)),0)+IF(AND(Schulden!J11&lt;Schulden!J9,P74&gt;0),MAX(0,P74+Q74-MIN(Schulden!G11,P74+Q74)),0)+IF(AND(Schulden!J12&lt;Schulden!J9,T74&gt;0),MAX(0,T74+U74-MIN(Schulden!G12,T74+U74)),0)+IF(AND(Schulden!J13&lt;Schulden!J9,X74&gt;0),MAX(0,X74+Y74-MIN(Schulden!G13,X74+Y74)),0)+IF(AND(Schulden!J14&lt;Schulden!J9,AB74&gt;0),MAX(0,AB74+AC74-MIN(Schulden!G14,AB74+AC74)),0)+IF(AND(Schulden!J15&lt;Schulden!J9,AF74&gt;0),MAX(0,AF74+AG74-MIN(Schulden!G15,AF74+AG74)),0)+IF(AND(Schulden!J16&lt;Schulden!J9,AJ74&gt;0),MAX(0,AJ74+AK74-MIN(Schulden!G16,AJ74+AK74)),0)+IF(AND(Schulden!J17&lt;Schulden!J9,AN74&gt;0),MAX(0,AN74+AO74-MIN(Schulden!G17,AN74+AO74)),0)+IF(AND(Schulden!J18&lt;Schulden!J9,AR74&gt;0),MAX(0,AR74+AS74-MIN(Schulden!G18,AR74+AS74)),0)+IF(AND(Schulden!J19&lt;Schulden!J9,AV74&gt;0),MAX(0,AV74+AW74-MIN(Schulden!G19,AV74+AW74)),0)+IF(AND(Schulden!J20&lt;Schulden!J9,AZ74&gt;0),MAX(0,AZ74+BA74-MIN(Schulden!G20,AZ74+BA74)),0)+IF(AND(Schulden!J21&lt;Schulden!J9,BD74&gt;0),MAX(0,BD74+BE74-MIN(Schulden!G21,BD74+BE74)),0)+IF(AND(Schulden!J22&lt;Schulden!J9,BH74&gt;0),MAX(0,BH74+BI74-MIN(Schulden!G22,BH74+BI74)),0))),MAX(0,H74+I74-MIN(Schulden!G9,H74+I74)))+SUMIFS(Sonderzahlungen!$D$8:$D$67,Sonderzahlungen!$G$8:$G$67,$B74,Sonderzahlungen!$E$8:$E$67,"Gezielte Schuld",Sonderzahlungen!$F$8:$F$67,Schulden!B9)))</f>
        <v/>
      </c>
      <c r="K74" s="24">
        <f>MAX(0,H74+I74-J74)</f>
        <v/>
      </c>
      <c r="L74" s="24">
        <f>O73</f>
        <v/>
      </c>
      <c r="M74" s="24">
        <f>IF(L74&lt;=0,0,L74*Schulden!F10/12)</f>
        <v/>
      </c>
      <c r="N74" s="24">
        <f>IF(L74&lt;=0,0,MIN(L74+M74,MIN(Schulden!G10,L74+M74)+MIN(MAX(0,Strategie!$C$9+SUMIFS(Sonderzahlungen!$D$8:$D$67,Sonderzahlungen!$G$8:$G$67,$B74,Sonderzahlungen!$E$8:$E$67,"Nach Strategie")-(IF(AND(Schulden!J8&lt;Schulden!J10,D74&gt;0),MAX(0,D74+E74-MIN(Schulden!G8,D74+E74)),0)+IF(AND(Schulden!J9&lt;Schulden!J10,H74&gt;0),MAX(0,H74+I74-MIN(Schulden!G9,H74+I74)),0)+IF(AND(Schulden!J10&lt;Schulden!J10,L74&gt;0),MAX(0,L74+M74-MIN(Schulden!G10,L74+M74)),0)+IF(AND(Schulden!J11&lt;Schulden!J10,P74&gt;0),MAX(0,P74+Q74-MIN(Schulden!G11,P74+Q74)),0)+IF(AND(Schulden!J12&lt;Schulden!J10,T74&gt;0),MAX(0,T74+U74-MIN(Schulden!G12,T74+U74)),0)+IF(AND(Schulden!J13&lt;Schulden!J10,X74&gt;0),MAX(0,X74+Y74-MIN(Schulden!G13,X74+Y74)),0)+IF(AND(Schulden!J14&lt;Schulden!J10,AB74&gt;0),MAX(0,AB74+AC74-MIN(Schulden!G14,AB74+AC74)),0)+IF(AND(Schulden!J15&lt;Schulden!J10,AF74&gt;0),MAX(0,AF74+AG74-MIN(Schulden!G15,AF74+AG74)),0)+IF(AND(Schulden!J16&lt;Schulden!J10,AJ74&gt;0),MAX(0,AJ74+AK74-MIN(Schulden!G16,AJ74+AK74)),0)+IF(AND(Schulden!J17&lt;Schulden!J10,AN74&gt;0),MAX(0,AN74+AO74-MIN(Schulden!G17,AN74+AO74)),0)+IF(AND(Schulden!J18&lt;Schulden!J10,AR74&gt;0),MAX(0,AR74+AS74-MIN(Schulden!G18,AR74+AS74)),0)+IF(AND(Schulden!J19&lt;Schulden!J10,AV74&gt;0),MAX(0,AV74+AW74-MIN(Schulden!G19,AV74+AW74)),0)+IF(AND(Schulden!J20&lt;Schulden!J10,AZ74&gt;0),MAX(0,AZ74+BA74-MIN(Schulden!G20,AZ74+BA74)),0)+IF(AND(Schulden!J21&lt;Schulden!J10,BD74&gt;0),MAX(0,BD74+BE74-MIN(Schulden!G21,BD74+BE74)),0)+IF(AND(Schulden!J22&lt;Schulden!J10,BH74&gt;0),MAX(0,BH74+BI74-MIN(Schulden!G22,BH74+BI74)),0))),MAX(0,L74+M74-MIN(Schulden!G10,L74+M74)))+SUMIFS(Sonderzahlungen!$D$8:$D$67,Sonderzahlungen!$G$8:$G$67,$B74,Sonderzahlungen!$E$8:$E$67,"Gezielte Schuld",Sonderzahlungen!$F$8:$F$67,Schulden!B10)))</f>
        <v/>
      </c>
      <c r="O74" s="24">
        <f>MAX(0,L74+M74-N74)</f>
        <v/>
      </c>
      <c r="P74" s="24">
        <f>S73</f>
        <v/>
      </c>
      <c r="Q74" s="24">
        <f>IF(P74&lt;=0,0,P74*Schulden!F11/12)</f>
        <v/>
      </c>
      <c r="R74" s="24">
        <f>IF(P74&lt;=0,0,MIN(P74+Q74,MIN(Schulden!G11,P74+Q74)+MIN(MAX(0,Strategie!$C$9+SUMIFS(Sonderzahlungen!$D$8:$D$67,Sonderzahlungen!$G$8:$G$67,$B74,Sonderzahlungen!$E$8:$E$67,"Nach Strategie")-(IF(AND(Schulden!J8&lt;Schulden!J11,D74&gt;0),MAX(0,D74+E74-MIN(Schulden!G8,D74+E74)),0)+IF(AND(Schulden!J9&lt;Schulden!J11,H74&gt;0),MAX(0,H74+I74-MIN(Schulden!G9,H74+I74)),0)+IF(AND(Schulden!J10&lt;Schulden!J11,L74&gt;0),MAX(0,L74+M74-MIN(Schulden!G10,L74+M74)),0)+IF(AND(Schulden!J11&lt;Schulden!J11,P74&gt;0),MAX(0,P74+Q74-MIN(Schulden!G11,P74+Q74)),0)+IF(AND(Schulden!J12&lt;Schulden!J11,T74&gt;0),MAX(0,T74+U74-MIN(Schulden!G12,T74+U74)),0)+IF(AND(Schulden!J13&lt;Schulden!J11,X74&gt;0),MAX(0,X74+Y74-MIN(Schulden!G13,X74+Y74)),0)+IF(AND(Schulden!J14&lt;Schulden!J11,AB74&gt;0),MAX(0,AB74+AC74-MIN(Schulden!G14,AB74+AC74)),0)+IF(AND(Schulden!J15&lt;Schulden!J11,AF74&gt;0),MAX(0,AF74+AG74-MIN(Schulden!G15,AF74+AG74)),0)+IF(AND(Schulden!J16&lt;Schulden!J11,AJ74&gt;0),MAX(0,AJ74+AK74-MIN(Schulden!G16,AJ74+AK74)),0)+IF(AND(Schulden!J17&lt;Schulden!J11,AN74&gt;0),MAX(0,AN74+AO74-MIN(Schulden!G17,AN74+AO74)),0)+IF(AND(Schulden!J18&lt;Schulden!J11,AR74&gt;0),MAX(0,AR74+AS74-MIN(Schulden!G18,AR74+AS74)),0)+IF(AND(Schulden!J19&lt;Schulden!J11,AV74&gt;0),MAX(0,AV74+AW74-MIN(Schulden!G19,AV74+AW74)),0)+IF(AND(Schulden!J20&lt;Schulden!J11,AZ74&gt;0),MAX(0,AZ74+BA74-MIN(Schulden!G20,AZ74+BA74)),0)+IF(AND(Schulden!J21&lt;Schulden!J11,BD74&gt;0),MAX(0,BD74+BE74-MIN(Schulden!G21,BD74+BE74)),0)+IF(AND(Schulden!J22&lt;Schulden!J11,BH74&gt;0),MAX(0,BH74+BI74-MIN(Schulden!G22,BH74+BI74)),0))),MAX(0,P74+Q74-MIN(Schulden!G11,P74+Q74)))+SUMIFS(Sonderzahlungen!$D$8:$D$67,Sonderzahlungen!$G$8:$G$67,$B74,Sonderzahlungen!$E$8:$E$67,"Gezielte Schuld",Sonderzahlungen!$F$8:$F$67,Schulden!B11)))</f>
        <v/>
      </c>
      <c r="S74" s="24">
        <f>MAX(0,P74+Q74-R74)</f>
        <v/>
      </c>
      <c r="T74" s="24">
        <f>W73</f>
        <v/>
      </c>
      <c r="U74" s="24">
        <f>IF(T74&lt;=0,0,T74*Schulden!F12/12)</f>
        <v/>
      </c>
      <c r="V74" s="24">
        <f>IF(T74&lt;=0,0,MIN(T74+U74,MIN(Schulden!G12,T74+U74)+MIN(MAX(0,Strategie!$C$9+SUMIFS(Sonderzahlungen!$D$8:$D$67,Sonderzahlungen!$G$8:$G$67,$B74,Sonderzahlungen!$E$8:$E$67,"Nach Strategie")-(IF(AND(Schulden!J8&lt;Schulden!J12,D74&gt;0),MAX(0,D74+E74-MIN(Schulden!G8,D74+E74)),0)+IF(AND(Schulden!J9&lt;Schulden!J12,H74&gt;0),MAX(0,H74+I74-MIN(Schulden!G9,H74+I74)),0)+IF(AND(Schulden!J10&lt;Schulden!J12,L74&gt;0),MAX(0,L74+M74-MIN(Schulden!G10,L74+M74)),0)+IF(AND(Schulden!J11&lt;Schulden!J12,P74&gt;0),MAX(0,P74+Q74-MIN(Schulden!G11,P74+Q74)),0)+IF(AND(Schulden!J12&lt;Schulden!J12,T74&gt;0),MAX(0,T74+U74-MIN(Schulden!G12,T74+U74)),0)+IF(AND(Schulden!J13&lt;Schulden!J12,X74&gt;0),MAX(0,X74+Y74-MIN(Schulden!G13,X74+Y74)),0)+IF(AND(Schulden!J14&lt;Schulden!J12,AB74&gt;0),MAX(0,AB74+AC74-MIN(Schulden!G14,AB74+AC74)),0)+IF(AND(Schulden!J15&lt;Schulden!J12,AF74&gt;0),MAX(0,AF74+AG74-MIN(Schulden!G15,AF74+AG74)),0)+IF(AND(Schulden!J16&lt;Schulden!J12,AJ74&gt;0),MAX(0,AJ74+AK74-MIN(Schulden!G16,AJ74+AK74)),0)+IF(AND(Schulden!J17&lt;Schulden!J12,AN74&gt;0),MAX(0,AN74+AO74-MIN(Schulden!G17,AN74+AO74)),0)+IF(AND(Schulden!J18&lt;Schulden!J12,AR74&gt;0),MAX(0,AR74+AS74-MIN(Schulden!G18,AR74+AS74)),0)+IF(AND(Schulden!J19&lt;Schulden!J12,AV74&gt;0),MAX(0,AV74+AW74-MIN(Schulden!G19,AV74+AW74)),0)+IF(AND(Schulden!J20&lt;Schulden!J12,AZ74&gt;0),MAX(0,AZ74+BA74-MIN(Schulden!G20,AZ74+BA74)),0)+IF(AND(Schulden!J21&lt;Schulden!J12,BD74&gt;0),MAX(0,BD74+BE74-MIN(Schulden!G21,BD74+BE74)),0)+IF(AND(Schulden!J22&lt;Schulden!J12,BH74&gt;0),MAX(0,BH74+BI74-MIN(Schulden!G22,BH74+BI74)),0))),MAX(0,T74+U74-MIN(Schulden!G12,T74+U74)))+SUMIFS(Sonderzahlungen!$D$8:$D$67,Sonderzahlungen!$G$8:$G$67,$B74,Sonderzahlungen!$E$8:$E$67,"Gezielte Schuld",Sonderzahlungen!$F$8:$F$67,Schulden!B12)))</f>
        <v/>
      </c>
      <c r="W74" s="24">
        <f>MAX(0,T74+U74-V74)</f>
        <v/>
      </c>
      <c r="X74" s="24">
        <f>AA73</f>
        <v/>
      </c>
      <c r="Y74" s="24">
        <f>IF(X74&lt;=0,0,X74*Schulden!F13/12)</f>
        <v/>
      </c>
      <c r="Z74" s="24">
        <f>IF(X74&lt;=0,0,MIN(X74+Y74,MIN(Schulden!G13,X74+Y74)+MIN(MAX(0,Strategie!$C$9+SUMIFS(Sonderzahlungen!$D$8:$D$67,Sonderzahlungen!$G$8:$G$67,$B74,Sonderzahlungen!$E$8:$E$67,"Nach Strategie")-(IF(AND(Schulden!J8&lt;Schulden!J13,D74&gt;0),MAX(0,D74+E74-MIN(Schulden!G8,D74+E74)),0)+IF(AND(Schulden!J9&lt;Schulden!J13,H74&gt;0),MAX(0,H74+I74-MIN(Schulden!G9,H74+I74)),0)+IF(AND(Schulden!J10&lt;Schulden!J13,L74&gt;0),MAX(0,L74+M74-MIN(Schulden!G10,L74+M74)),0)+IF(AND(Schulden!J11&lt;Schulden!J13,P74&gt;0),MAX(0,P74+Q74-MIN(Schulden!G11,P74+Q74)),0)+IF(AND(Schulden!J12&lt;Schulden!J13,T74&gt;0),MAX(0,T74+U74-MIN(Schulden!G12,T74+U74)),0)+IF(AND(Schulden!J13&lt;Schulden!J13,X74&gt;0),MAX(0,X74+Y74-MIN(Schulden!G13,X74+Y74)),0)+IF(AND(Schulden!J14&lt;Schulden!J13,AB74&gt;0),MAX(0,AB74+AC74-MIN(Schulden!G14,AB74+AC74)),0)+IF(AND(Schulden!J15&lt;Schulden!J13,AF74&gt;0),MAX(0,AF74+AG74-MIN(Schulden!G15,AF74+AG74)),0)+IF(AND(Schulden!J16&lt;Schulden!J13,AJ74&gt;0),MAX(0,AJ74+AK74-MIN(Schulden!G16,AJ74+AK74)),0)+IF(AND(Schulden!J17&lt;Schulden!J13,AN74&gt;0),MAX(0,AN74+AO74-MIN(Schulden!G17,AN74+AO74)),0)+IF(AND(Schulden!J18&lt;Schulden!J13,AR74&gt;0),MAX(0,AR74+AS74-MIN(Schulden!G18,AR74+AS74)),0)+IF(AND(Schulden!J19&lt;Schulden!J13,AV74&gt;0),MAX(0,AV74+AW74-MIN(Schulden!G19,AV74+AW74)),0)+IF(AND(Schulden!J20&lt;Schulden!J13,AZ74&gt;0),MAX(0,AZ74+BA74-MIN(Schulden!G20,AZ74+BA74)),0)+IF(AND(Schulden!J21&lt;Schulden!J13,BD74&gt;0),MAX(0,BD74+BE74-MIN(Schulden!G21,BD74+BE74)),0)+IF(AND(Schulden!J22&lt;Schulden!J13,BH74&gt;0),MAX(0,BH74+BI74-MIN(Schulden!G22,BH74+BI74)),0))),MAX(0,X74+Y74-MIN(Schulden!G13,X74+Y74)))+SUMIFS(Sonderzahlungen!$D$8:$D$67,Sonderzahlungen!$G$8:$G$67,$B74,Sonderzahlungen!$E$8:$E$67,"Gezielte Schuld",Sonderzahlungen!$F$8:$F$67,Schulden!B13)))</f>
        <v/>
      </c>
      <c r="AA74" s="24">
        <f>MAX(0,X74+Y74-Z74)</f>
        <v/>
      </c>
      <c r="AB74" s="24">
        <f>AE73</f>
        <v/>
      </c>
      <c r="AC74" s="24">
        <f>IF(AB74&lt;=0,0,AB74*Schulden!F14/12)</f>
        <v/>
      </c>
      <c r="AD74" s="24">
        <f>IF(AB74&lt;=0,0,MIN(AB74+AC74,MIN(Schulden!G14,AB74+AC74)+MIN(MAX(0,Strategie!$C$9+SUMIFS(Sonderzahlungen!$D$8:$D$67,Sonderzahlungen!$G$8:$G$67,$B74,Sonderzahlungen!$E$8:$E$67,"Nach Strategie")-(IF(AND(Schulden!J8&lt;Schulden!J14,D74&gt;0),MAX(0,D74+E74-MIN(Schulden!G8,D74+E74)),0)+IF(AND(Schulden!J9&lt;Schulden!J14,H74&gt;0),MAX(0,H74+I74-MIN(Schulden!G9,H74+I74)),0)+IF(AND(Schulden!J10&lt;Schulden!J14,L74&gt;0),MAX(0,L74+M74-MIN(Schulden!G10,L74+M74)),0)+IF(AND(Schulden!J11&lt;Schulden!J14,P74&gt;0),MAX(0,P74+Q74-MIN(Schulden!G11,P74+Q74)),0)+IF(AND(Schulden!J12&lt;Schulden!J14,T74&gt;0),MAX(0,T74+U74-MIN(Schulden!G12,T74+U74)),0)+IF(AND(Schulden!J13&lt;Schulden!J14,X74&gt;0),MAX(0,X74+Y74-MIN(Schulden!G13,X74+Y74)),0)+IF(AND(Schulden!J14&lt;Schulden!J14,AB74&gt;0),MAX(0,AB74+AC74-MIN(Schulden!G14,AB74+AC74)),0)+IF(AND(Schulden!J15&lt;Schulden!J14,AF74&gt;0),MAX(0,AF74+AG74-MIN(Schulden!G15,AF74+AG74)),0)+IF(AND(Schulden!J16&lt;Schulden!J14,AJ74&gt;0),MAX(0,AJ74+AK74-MIN(Schulden!G16,AJ74+AK74)),0)+IF(AND(Schulden!J17&lt;Schulden!J14,AN74&gt;0),MAX(0,AN74+AO74-MIN(Schulden!G17,AN74+AO74)),0)+IF(AND(Schulden!J18&lt;Schulden!J14,AR74&gt;0),MAX(0,AR74+AS74-MIN(Schulden!G18,AR74+AS74)),0)+IF(AND(Schulden!J19&lt;Schulden!J14,AV74&gt;0),MAX(0,AV74+AW74-MIN(Schulden!G19,AV74+AW74)),0)+IF(AND(Schulden!J20&lt;Schulden!J14,AZ74&gt;0),MAX(0,AZ74+BA74-MIN(Schulden!G20,AZ74+BA74)),0)+IF(AND(Schulden!J21&lt;Schulden!J14,BD74&gt;0),MAX(0,BD74+BE74-MIN(Schulden!G21,BD74+BE74)),0)+IF(AND(Schulden!J22&lt;Schulden!J14,BH74&gt;0),MAX(0,BH74+BI74-MIN(Schulden!G22,BH74+BI74)),0))),MAX(0,AB74+AC74-MIN(Schulden!G14,AB74+AC74)))+SUMIFS(Sonderzahlungen!$D$8:$D$67,Sonderzahlungen!$G$8:$G$67,$B74,Sonderzahlungen!$E$8:$E$67,"Gezielte Schuld",Sonderzahlungen!$F$8:$F$67,Schulden!B14)))</f>
        <v/>
      </c>
      <c r="AE74" s="24">
        <f>MAX(0,AB74+AC74-AD74)</f>
        <v/>
      </c>
      <c r="AF74" s="24">
        <f>AI73</f>
        <v/>
      </c>
      <c r="AG74" s="24">
        <f>IF(AF74&lt;=0,0,AF74*Schulden!F15/12)</f>
        <v/>
      </c>
      <c r="AH74" s="24">
        <f>IF(AF74&lt;=0,0,MIN(AF74+AG74,MIN(Schulden!G15,AF74+AG74)+MIN(MAX(0,Strategie!$C$9+SUMIFS(Sonderzahlungen!$D$8:$D$67,Sonderzahlungen!$G$8:$G$67,$B74,Sonderzahlungen!$E$8:$E$67,"Nach Strategie")-(IF(AND(Schulden!J8&lt;Schulden!J15,D74&gt;0),MAX(0,D74+E74-MIN(Schulden!G8,D74+E74)),0)+IF(AND(Schulden!J9&lt;Schulden!J15,H74&gt;0),MAX(0,H74+I74-MIN(Schulden!G9,H74+I74)),0)+IF(AND(Schulden!J10&lt;Schulden!J15,L74&gt;0),MAX(0,L74+M74-MIN(Schulden!G10,L74+M74)),0)+IF(AND(Schulden!J11&lt;Schulden!J15,P74&gt;0),MAX(0,P74+Q74-MIN(Schulden!G11,P74+Q74)),0)+IF(AND(Schulden!J12&lt;Schulden!J15,T74&gt;0),MAX(0,T74+U74-MIN(Schulden!G12,T74+U74)),0)+IF(AND(Schulden!J13&lt;Schulden!J15,X74&gt;0),MAX(0,X74+Y74-MIN(Schulden!G13,X74+Y74)),0)+IF(AND(Schulden!J14&lt;Schulden!J15,AB74&gt;0),MAX(0,AB74+AC74-MIN(Schulden!G14,AB74+AC74)),0)+IF(AND(Schulden!J15&lt;Schulden!J15,AF74&gt;0),MAX(0,AF74+AG74-MIN(Schulden!G15,AF74+AG74)),0)+IF(AND(Schulden!J16&lt;Schulden!J15,AJ74&gt;0),MAX(0,AJ74+AK74-MIN(Schulden!G16,AJ74+AK74)),0)+IF(AND(Schulden!J17&lt;Schulden!J15,AN74&gt;0),MAX(0,AN74+AO74-MIN(Schulden!G17,AN74+AO74)),0)+IF(AND(Schulden!J18&lt;Schulden!J15,AR74&gt;0),MAX(0,AR74+AS74-MIN(Schulden!G18,AR74+AS74)),0)+IF(AND(Schulden!J19&lt;Schulden!J15,AV74&gt;0),MAX(0,AV74+AW74-MIN(Schulden!G19,AV74+AW74)),0)+IF(AND(Schulden!J20&lt;Schulden!J15,AZ74&gt;0),MAX(0,AZ74+BA74-MIN(Schulden!G20,AZ74+BA74)),0)+IF(AND(Schulden!J21&lt;Schulden!J15,BD74&gt;0),MAX(0,BD74+BE74-MIN(Schulden!G21,BD74+BE74)),0)+IF(AND(Schulden!J22&lt;Schulden!J15,BH74&gt;0),MAX(0,BH74+BI74-MIN(Schulden!G22,BH74+BI74)),0))),MAX(0,AF74+AG74-MIN(Schulden!G15,AF74+AG74)))+SUMIFS(Sonderzahlungen!$D$8:$D$67,Sonderzahlungen!$G$8:$G$67,$B74,Sonderzahlungen!$E$8:$E$67,"Gezielte Schuld",Sonderzahlungen!$F$8:$F$67,Schulden!B15)))</f>
        <v/>
      </c>
      <c r="AI74" s="24">
        <f>MAX(0,AF74+AG74-AH74)</f>
        <v/>
      </c>
      <c r="AJ74" s="24">
        <f>AM73</f>
        <v/>
      </c>
      <c r="AK74" s="24">
        <f>IF(AJ74&lt;=0,0,AJ74*Schulden!F16/12)</f>
        <v/>
      </c>
      <c r="AL74" s="24">
        <f>IF(AJ74&lt;=0,0,MIN(AJ74+AK74,MIN(Schulden!G16,AJ74+AK74)+MIN(MAX(0,Strategie!$C$9+SUMIFS(Sonderzahlungen!$D$8:$D$67,Sonderzahlungen!$G$8:$G$67,$B74,Sonderzahlungen!$E$8:$E$67,"Nach Strategie")-(IF(AND(Schulden!J8&lt;Schulden!J16,D74&gt;0),MAX(0,D74+E74-MIN(Schulden!G8,D74+E74)),0)+IF(AND(Schulden!J9&lt;Schulden!J16,H74&gt;0),MAX(0,H74+I74-MIN(Schulden!G9,H74+I74)),0)+IF(AND(Schulden!J10&lt;Schulden!J16,L74&gt;0),MAX(0,L74+M74-MIN(Schulden!G10,L74+M74)),0)+IF(AND(Schulden!J11&lt;Schulden!J16,P74&gt;0),MAX(0,P74+Q74-MIN(Schulden!G11,P74+Q74)),0)+IF(AND(Schulden!J12&lt;Schulden!J16,T74&gt;0),MAX(0,T74+U74-MIN(Schulden!G12,T74+U74)),0)+IF(AND(Schulden!J13&lt;Schulden!J16,X74&gt;0),MAX(0,X74+Y74-MIN(Schulden!G13,X74+Y74)),0)+IF(AND(Schulden!J14&lt;Schulden!J16,AB74&gt;0),MAX(0,AB74+AC74-MIN(Schulden!G14,AB74+AC74)),0)+IF(AND(Schulden!J15&lt;Schulden!J16,AF74&gt;0),MAX(0,AF74+AG74-MIN(Schulden!G15,AF74+AG74)),0)+IF(AND(Schulden!J16&lt;Schulden!J16,AJ74&gt;0),MAX(0,AJ74+AK74-MIN(Schulden!G16,AJ74+AK74)),0)+IF(AND(Schulden!J17&lt;Schulden!J16,AN74&gt;0),MAX(0,AN74+AO74-MIN(Schulden!G17,AN74+AO74)),0)+IF(AND(Schulden!J18&lt;Schulden!J16,AR74&gt;0),MAX(0,AR74+AS74-MIN(Schulden!G18,AR74+AS74)),0)+IF(AND(Schulden!J19&lt;Schulden!J16,AV74&gt;0),MAX(0,AV74+AW74-MIN(Schulden!G19,AV74+AW74)),0)+IF(AND(Schulden!J20&lt;Schulden!J16,AZ74&gt;0),MAX(0,AZ74+BA74-MIN(Schulden!G20,AZ74+BA74)),0)+IF(AND(Schulden!J21&lt;Schulden!J16,BD74&gt;0),MAX(0,BD74+BE74-MIN(Schulden!G21,BD74+BE74)),0)+IF(AND(Schulden!J22&lt;Schulden!J16,BH74&gt;0),MAX(0,BH74+BI74-MIN(Schulden!G22,BH74+BI74)),0))),MAX(0,AJ74+AK74-MIN(Schulden!G16,AJ74+AK74)))+SUMIFS(Sonderzahlungen!$D$8:$D$67,Sonderzahlungen!$G$8:$G$67,$B74,Sonderzahlungen!$E$8:$E$67,"Gezielte Schuld",Sonderzahlungen!$F$8:$F$67,Schulden!B16)))</f>
        <v/>
      </c>
      <c r="AM74" s="24">
        <f>MAX(0,AJ74+AK74-AL74)</f>
        <v/>
      </c>
      <c r="AN74" s="24">
        <f>AQ73</f>
        <v/>
      </c>
      <c r="AO74" s="24">
        <f>IF(AN74&lt;=0,0,AN74*Schulden!F17/12)</f>
        <v/>
      </c>
      <c r="AP74" s="24">
        <f>IF(AN74&lt;=0,0,MIN(AN74+AO74,MIN(Schulden!G17,AN74+AO74)+MIN(MAX(0,Strategie!$C$9+SUMIFS(Sonderzahlungen!$D$8:$D$67,Sonderzahlungen!$G$8:$G$67,$B74,Sonderzahlungen!$E$8:$E$67,"Nach Strategie")-(IF(AND(Schulden!J8&lt;Schulden!J17,D74&gt;0),MAX(0,D74+E74-MIN(Schulden!G8,D74+E74)),0)+IF(AND(Schulden!J9&lt;Schulden!J17,H74&gt;0),MAX(0,H74+I74-MIN(Schulden!G9,H74+I74)),0)+IF(AND(Schulden!J10&lt;Schulden!J17,L74&gt;0),MAX(0,L74+M74-MIN(Schulden!G10,L74+M74)),0)+IF(AND(Schulden!J11&lt;Schulden!J17,P74&gt;0),MAX(0,P74+Q74-MIN(Schulden!G11,P74+Q74)),0)+IF(AND(Schulden!J12&lt;Schulden!J17,T74&gt;0),MAX(0,T74+U74-MIN(Schulden!G12,T74+U74)),0)+IF(AND(Schulden!J13&lt;Schulden!J17,X74&gt;0),MAX(0,X74+Y74-MIN(Schulden!G13,X74+Y74)),0)+IF(AND(Schulden!J14&lt;Schulden!J17,AB74&gt;0),MAX(0,AB74+AC74-MIN(Schulden!G14,AB74+AC74)),0)+IF(AND(Schulden!J15&lt;Schulden!J17,AF74&gt;0),MAX(0,AF74+AG74-MIN(Schulden!G15,AF74+AG74)),0)+IF(AND(Schulden!J16&lt;Schulden!J17,AJ74&gt;0),MAX(0,AJ74+AK74-MIN(Schulden!G16,AJ74+AK74)),0)+IF(AND(Schulden!J17&lt;Schulden!J17,AN74&gt;0),MAX(0,AN74+AO74-MIN(Schulden!G17,AN74+AO74)),0)+IF(AND(Schulden!J18&lt;Schulden!J17,AR74&gt;0),MAX(0,AR74+AS74-MIN(Schulden!G18,AR74+AS74)),0)+IF(AND(Schulden!J19&lt;Schulden!J17,AV74&gt;0),MAX(0,AV74+AW74-MIN(Schulden!G19,AV74+AW74)),0)+IF(AND(Schulden!J20&lt;Schulden!J17,AZ74&gt;0),MAX(0,AZ74+BA74-MIN(Schulden!G20,AZ74+BA74)),0)+IF(AND(Schulden!J21&lt;Schulden!J17,BD74&gt;0),MAX(0,BD74+BE74-MIN(Schulden!G21,BD74+BE74)),0)+IF(AND(Schulden!J22&lt;Schulden!J17,BH74&gt;0),MAX(0,BH74+BI74-MIN(Schulden!G22,BH74+BI74)),0))),MAX(0,AN74+AO74-MIN(Schulden!G17,AN74+AO74)))+SUMIFS(Sonderzahlungen!$D$8:$D$67,Sonderzahlungen!$G$8:$G$67,$B74,Sonderzahlungen!$E$8:$E$67,"Gezielte Schuld",Sonderzahlungen!$F$8:$F$67,Schulden!B17)))</f>
        <v/>
      </c>
      <c r="AQ74" s="24">
        <f>MAX(0,AN74+AO74-AP74)</f>
        <v/>
      </c>
      <c r="AR74" s="24">
        <f>AU73</f>
        <v/>
      </c>
      <c r="AS74" s="24">
        <f>IF(AR74&lt;=0,0,AR74*Schulden!F18/12)</f>
        <v/>
      </c>
      <c r="AT74" s="24">
        <f>IF(AR74&lt;=0,0,MIN(AR74+AS74,MIN(Schulden!G18,AR74+AS74)+MIN(MAX(0,Strategie!$C$9+SUMIFS(Sonderzahlungen!$D$8:$D$67,Sonderzahlungen!$G$8:$G$67,$B74,Sonderzahlungen!$E$8:$E$67,"Nach Strategie")-(IF(AND(Schulden!J8&lt;Schulden!J18,D74&gt;0),MAX(0,D74+E74-MIN(Schulden!G8,D74+E74)),0)+IF(AND(Schulden!J9&lt;Schulden!J18,H74&gt;0),MAX(0,H74+I74-MIN(Schulden!G9,H74+I74)),0)+IF(AND(Schulden!J10&lt;Schulden!J18,L74&gt;0),MAX(0,L74+M74-MIN(Schulden!G10,L74+M74)),0)+IF(AND(Schulden!J11&lt;Schulden!J18,P74&gt;0),MAX(0,P74+Q74-MIN(Schulden!G11,P74+Q74)),0)+IF(AND(Schulden!J12&lt;Schulden!J18,T74&gt;0),MAX(0,T74+U74-MIN(Schulden!G12,T74+U74)),0)+IF(AND(Schulden!J13&lt;Schulden!J18,X74&gt;0),MAX(0,X74+Y74-MIN(Schulden!G13,X74+Y74)),0)+IF(AND(Schulden!J14&lt;Schulden!J18,AB74&gt;0),MAX(0,AB74+AC74-MIN(Schulden!G14,AB74+AC74)),0)+IF(AND(Schulden!J15&lt;Schulden!J18,AF74&gt;0),MAX(0,AF74+AG74-MIN(Schulden!G15,AF74+AG74)),0)+IF(AND(Schulden!J16&lt;Schulden!J18,AJ74&gt;0),MAX(0,AJ74+AK74-MIN(Schulden!G16,AJ74+AK74)),0)+IF(AND(Schulden!J17&lt;Schulden!J18,AN74&gt;0),MAX(0,AN74+AO74-MIN(Schulden!G17,AN74+AO74)),0)+IF(AND(Schulden!J18&lt;Schulden!J18,AR74&gt;0),MAX(0,AR74+AS74-MIN(Schulden!G18,AR74+AS74)),0)+IF(AND(Schulden!J19&lt;Schulden!J18,AV74&gt;0),MAX(0,AV74+AW74-MIN(Schulden!G19,AV74+AW74)),0)+IF(AND(Schulden!J20&lt;Schulden!J18,AZ74&gt;0),MAX(0,AZ74+BA74-MIN(Schulden!G20,AZ74+BA74)),0)+IF(AND(Schulden!J21&lt;Schulden!J18,BD74&gt;0),MAX(0,BD74+BE74-MIN(Schulden!G21,BD74+BE74)),0)+IF(AND(Schulden!J22&lt;Schulden!J18,BH74&gt;0),MAX(0,BH74+BI74-MIN(Schulden!G22,BH74+BI74)),0))),MAX(0,AR74+AS74-MIN(Schulden!G18,AR74+AS74)))+SUMIFS(Sonderzahlungen!$D$8:$D$67,Sonderzahlungen!$G$8:$G$67,$B74,Sonderzahlungen!$E$8:$E$67,"Gezielte Schuld",Sonderzahlungen!$F$8:$F$67,Schulden!B18)))</f>
        <v/>
      </c>
      <c r="AU74" s="24">
        <f>MAX(0,AR74+AS74-AT74)</f>
        <v/>
      </c>
      <c r="AV74" s="24">
        <f>AY73</f>
        <v/>
      </c>
      <c r="AW74" s="24">
        <f>IF(AV74&lt;=0,0,AV74*Schulden!F19/12)</f>
        <v/>
      </c>
      <c r="AX74" s="24">
        <f>IF(AV74&lt;=0,0,MIN(AV74+AW74,MIN(Schulden!G19,AV74+AW74)+MIN(MAX(0,Strategie!$C$9+SUMIFS(Sonderzahlungen!$D$8:$D$67,Sonderzahlungen!$G$8:$G$67,$B74,Sonderzahlungen!$E$8:$E$67,"Nach Strategie")-(IF(AND(Schulden!J8&lt;Schulden!J19,D74&gt;0),MAX(0,D74+E74-MIN(Schulden!G8,D74+E74)),0)+IF(AND(Schulden!J9&lt;Schulden!J19,H74&gt;0),MAX(0,H74+I74-MIN(Schulden!G9,H74+I74)),0)+IF(AND(Schulden!J10&lt;Schulden!J19,L74&gt;0),MAX(0,L74+M74-MIN(Schulden!G10,L74+M74)),0)+IF(AND(Schulden!J11&lt;Schulden!J19,P74&gt;0),MAX(0,P74+Q74-MIN(Schulden!G11,P74+Q74)),0)+IF(AND(Schulden!J12&lt;Schulden!J19,T74&gt;0),MAX(0,T74+U74-MIN(Schulden!G12,T74+U74)),0)+IF(AND(Schulden!J13&lt;Schulden!J19,X74&gt;0),MAX(0,X74+Y74-MIN(Schulden!G13,X74+Y74)),0)+IF(AND(Schulden!J14&lt;Schulden!J19,AB74&gt;0),MAX(0,AB74+AC74-MIN(Schulden!G14,AB74+AC74)),0)+IF(AND(Schulden!J15&lt;Schulden!J19,AF74&gt;0),MAX(0,AF74+AG74-MIN(Schulden!G15,AF74+AG74)),0)+IF(AND(Schulden!J16&lt;Schulden!J19,AJ74&gt;0),MAX(0,AJ74+AK74-MIN(Schulden!G16,AJ74+AK74)),0)+IF(AND(Schulden!J17&lt;Schulden!J19,AN74&gt;0),MAX(0,AN74+AO74-MIN(Schulden!G17,AN74+AO74)),0)+IF(AND(Schulden!J18&lt;Schulden!J19,AR74&gt;0),MAX(0,AR74+AS74-MIN(Schulden!G18,AR74+AS74)),0)+IF(AND(Schulden!J19&lt;Schulden!J19,AV74&gt;0),MAX(0,AV74+AW74-MIN(Schulden!G19,AV74+AW74)),0)+IF(AND(Schulden!J20&lt;Schulden!J19,AZ74&gt;0),MAX(0,AZ74+BA74-MIN(Schulden!G20,AZ74+BA74)),0)+IF(AND(Schulden!J21&lt;Schulden!J19,BD74&gt;0),MAX(0,BD74+BE74-MIN(Schulden!G21,BD74+BE74)),0)+IF(AND(Schulden!J22&lt;Schulden!J19,BH74&gt;0),MAX(0,BH74+BI74-MIN(Schulden!G22,BH74+BI74)),0))),MAX(0,AV74+AW74-MIN(Schulden!G19,AV74+AW74)))+SUMIFS(Sonderzahlungen!$D$8:$D$67,Sonderzahlungen!$G$8:$G$67,$B74,Sonderzahlungen!$E$8:$E$67,"Gezielte Schuld",Sonderzahlungen!$F$8:$F$67,Schulden!B19)))</f>
        <v/>
      </c>
      <c r="AY74" s="24">
        <f>MAX(0,AV74+AW74-AX74)</f>
        <v/>
      </c>
      <c r="AZ74" s="24">
        <f>BC73</f>
        <v/>
      </c>
      <c r="BA74" s="24">
        <f>IF(AZ74&lt;=0,0,AZ74*Schulden!F20/12)</f>
        <v/>
      </c>
      <c r="BB74" s="24">
        <f>IF(AZ74&lt;=0,0,MIN(AZ74+BA74,MIN(Schulden!G20,AZ74+BA74)+MIN(MAX(0,Strategie!$C$9+SUMIFS(Sonderzahlungen!$D$8:$D$67,Sonderzahlungen!$G$8:$G$67,$B74,Sonderzahlungen!$E$8:$E$67,"Nach Strategie")-(IF(AND(Schulden!J8&lt;Schulden!J20,D74&gt;0),MAX(0,D74+E74-MIN(Schulden!G8,D74+E74)),0)+IF(AND(Schulden!J9&lt;Schulden!J20,H74&gt;0),MAX(0,H74+I74-MIN(Schulden!G9,H74+I74)),0)+IF(AND(Schulden!J10&lt;Schulden!J20,L74&gt;0),MAX(0,L74+M74-MIN(Schulden!G10,L74+M74)),0)+IF(AND(Schulden!J11&lt;Schulden!J20,P74&gt;0),MAX(0,P74+Q74-MIN(Schulden!G11,P74+Q74)),0)+IF(AND(Schulden!J12&lt;Schulden!J20,T74&gt;0),MAX(0,T74+U74-MIN(Schulden!G12,T74+U74)),0)+IF(AND(Schulden!J13&lt;Schulden!J20,X74&gt;0),MAX(0,X74+Y74-MIN(Schulden!G13,X74+Y74)),0)+IF(AND(Schulden!J14&lt;Schulden!J20,AB74&gt;0),MAX(0,AB74+AC74-MIN(Schulden!G14,AB74+AC74)),0)+IF(AND(Schulden!J15&lt;Schulden!J20,AF74&gt;0),MAX(0,AF74+AG74-MIN(Schulden!G15,AF74+AG74)),0)+IF(AND(Schulden!J16&lt;Schulden!J20,AJ74&gt;0),MAX(0,AJ74+AK74-MIN(Schulden!G16,AJ74+AK74)),0)+IF(AND(Schulden!J17&lt;Schulden!J20,AN74&gt;0),MAX(0,AN74+AO74-MIN(Schulden!G17,AN74+AO74)),0)+IF(AND(Schulden!J18&lt;Schulden!J20,AR74&gt;0),MAX(0,AR74+AS74-MIN(Schulden!G18,AR74+AS74)),0)+IF(AND(Schulden!J19&lt;Schulden!J20,AV74&gt;0),MAX(0,AV74+AW74-MIN(Schulden!G19,AV74+AW74)),0)+IF(AND(Schulden!J20&lt;Schulden!J20,AZ74&gt;0),MAX(0,AZ74+BA74-MIN(Schulden!G20,AZ74+BA74)),0)+IF(AND(Schulden!J21&lt;Schulden!J20,BD74&gt;0),MAX(0,BD74+BE74-MIN(Schulden!G21,BD74+BE74)),0)+IF(AND(Schulden!J22&lt;Schulden!J20,BH74&gt;0),MAX(0,BH74+BI74-MIN(Schulden!G22,BH74+BI74)),0))),MAX(0,AZ74+BA74-MIN(Schulden!G20,AZ74+BA74)))+SUMIFS(Sonderzahlungen!$D$8:$D$67,Sonderzahlungen!$G$8:$G$67,$B74,Sonderzahlungen!$E$8:$E$67,"Gezielte Schuld",Sonderzahlungen!$F$8:$F$67,Schulden!B20)))</f>
        <v/>
      </c>
      <c r="BC74" s="24">
        <f>MAX(0,AZ74+BA74-BB74)</f>
        <v/>
      </c>
      <c r="BD74" s="24">
        <f>BG73</f>
        <v/>
      </c>
      <c r="BE74" s="24">
        <f>IF(BD74&lt;=0,0,BD74*Schulden!F21/12)</f>
        <v/>
      </c>
      <c r="BF74" s="24">
        <f>IF(BD74&lt;=0,0,MIN(BD74+BE74,MIN(Schulden!G21,BD74+BE74)+MIN(MAX(0,Strategie!$C$9+SUMIFS(Sonderzahlungen!$D$8:$D$67,Sonderzahlungen!$G$8:$G$67,$B74,Sonderzahlungen!$E$8:$E$67,"Nach Strategie")-(IF(AND(Schulden!J8&lt;Schulden!J21,D74&gt;0),MAX(0,D74+E74-MIN(Schulden!G8,D74+E74)),0)+IF(AND(Schulden!J9&lt;Schulden!J21,H74&gt;0),MAX(0,H74+I74-MIN(Schulden!G9,H74+I74)),0)+IF(AND(Schulden!J10&lt;Schulden!J21,L74&gt;0),MAX(0,L74+M74-MIN(Schulden!G10,L74+M74)),0)+IF(AND(Schulden!J11&lt;Schulden!J21,P74&gt;0),MAX(0,P74+Q74-MIN(Schulden!G11,P74+Q74)),0)+IF(AND(Schulden!J12&lt;Schulden!J21,T74&gt;0),MAX(0,T74+U74-MIN(Schulden!G12,T74+U74)),0)+IF(AND(Schulden!J13&lt;Schulden!J21,X74&gt;0),MAX(0,X74+Y74-MIN(Schulden!G13,X74+Y74)),0)+IF(AND(Schulden!J14&lt;Schulden!J21,AB74&gt;0),MAX(0,AB74+AC74-MIN(Schulden!G14,AB74+AC74)),0)+IF(AND(Schulden!J15&lt;Schulden!J21,AF74&gt;0),MAX(0,AF74+AG74-MIN(Schulden!G15,AF74+AG74)),0)+IF(AND(Schulden!J16&lt;Schulden!J21,AJ74&gt;0),MAX(0,AJ74+AK74-MIN(Schulden!G16,AJ74+AK74)),0)+IF(AND(Schulden!J17&lt;Schulden!J21,AN74&gt;0),MAX(0,AN74+AO74-MIN(Schulden!G17,AN74+AO74)),0)+IF(AND(Schulden!J18&lt;Schulden!J21,AR74&gt;0),MAX(0,AR74+AS74-MIN(Schulden!G18,AR74+AS74)),0)+IF(AND(Schulden!J19&lt;Schulden!J21,AV74&gt;0),MAX(0,AV74+AW74-MIN(Schulden!G19,AV74+AW74)),0)+IF(AND(Schulden!J20&lt;Schulden!J21,AZ74&gt;0),MAX(0,AZ74+BA74-MIN(Schulden!G20,AZ74+BA74)),0)+IF(AND(Schulden!J21&lt;Schulden!J21,BD74&gt;0),MAX(0,BD74+BE74-MIN(Schulden!G21,BD74+BE74)),0)+IF(AND(Schulden!J22&lt;Schulden!J21,BH74&gt;0),MAX(0,BH74+BI74-MIN(Schulden!G22,BH74+BI74)),0))),MAX(0,BD74+BE74-MIN(Schulden!G21,BD74+BE74)))+SUMIFS(Sonderzahlungen!$D$8:$D$67,Sonderzahlungen!$G$8:$G$67,$B74,Sonderzahlungen!$E$8:$E$67,"Gezielte Schuld",Sonderzahlungen!$F$8:$F$67,Schulden!B21)))</f>
        <v/>
      </c>
      <c r="BG74" s="24">
        <f>MAX(0,BD74+BE74-BF74)</f>
        <v/>
      </c>
      <c r="BH74" s="24">
        <f>BK73</f>
        <v/>
      </c>
      <c r="BI74" s="24">
        <f>IF(BH74&lt;=0,0,BH74*Schulden!F22/12)</f>
        <v/>
      </c>
      <c r="BJ74" s="24">
        <f>IF(BH74&lt;=0,0,MIN(BH74+BI74,MIN(Schulden!G22,BH74+BI74)+MIN(MAX(0,Strategie!$C$9+SUMIFS(Sonderzahlungen!$D$8:$D$67,Sonderzahlungen!$G$8:$G$67,$B74,Sonderzahlungen!$E$8:$E$67,"Nach Strategie")-(IF(AND(Schulden!J8&lt;Schulden!J22,D74&gt;0),MAX(0,D74+E74-MIN(Schulden!G8,D74+E74)),0)+IF(AND(Schulden!J9&lt;Schulden!J22,H74&gt;0),MAX(0,H74+I74-MIN(Schulden!G9,H74+I74)),0)+IF(AND(Schulden!J10&lt;Schulden!J22,L74&gt;0),MAX(0,L74+M74-MIN(Schulden!G10,L74+M74)),0)+IF(AND(Schulden!J11&lt;Schulden!J22,P74&gt;0),MAX(0,P74+Q74-MIN(Schulden!G11,P74+Q74)),0)+IF(AND(Schulden!J12&lt;Schulden!J22,T74&gt;0),MAX(0,T74+U74-MIN(Schulden!G12,T74+U74)),0)+IF(AND(Schulden!J13&lt;Schulden!J22,X74&gt;0),MAX(0,X74+Y74-MIN(Schulden!G13,X74+Y74)),0)+IF(AND(Schulden!J14&lt;Schulden!J22,AB74&gt;0),MAX(0,AB74+AC74-MIN(Schulden!G14,AB74+AC74)),0)+IF(AND(Schulden!J15&lt;Schulden!J22,AF74&gt;0),MAX(0,AF74+AG74-MIN(Schulden!G15,AF74+AG74)),0)+IF(AND(Schulden!J16&lt;Schulden!J22,AJ74&gt;0),MAX(0,AJ74+AK74-MIN(Schulden!G16,AJ74+AK74)),0)+IF(AND(Schulden!J17&lt;Schulden!J22,AN74&gt;0),MAX(0,AN74+AO74-MIN(Schulden!G17,AN74+AO74)),0)+IF(AND(Schulden!J18&lt;Schulden!J22,AR74&gt;0),MAX(0,AR74+AS74-MIN(Schulden!G18,AR74+AS74)),0)+IF(AND(Schulden!J19&lt;Schulden!J22,AV74&gt;0),MAX(0,AV74+AW74-MIN(Schulden!G19,AV74+AW74)),0)+IF(AND(Schulden!J20&lt;Schulden!J22,AZ74&gt;0),MAX(0,AZ74+BA74-MIN(Schulden!G20,AZ74+BA74)),0)+IF(AND(Schulden!J21&lt;Schulden!J22,BD74&gt;0),MAX(0,BD74+BE74-MIN(Schulden!G21,BD74+BE74)),0)+IF(AND(Schulden!J22&lt;Schulden!J22,BH74&gt;0),MAX(0,BH74+BI74-MIN(Schulden!G22,BH74+BI74)),0))),MAX(0,BH74+BI74-MIN(Schulden!G22,BH74+BI74)))+SUMIFS(Sonderzahlungen!$D$8:$D$67,Sonderzahlungen!$G$8:$G$67,$B74,Sonderzahlungen!$E$8:$E$67,"Gezielte Schuld",Sonderzahlungen!$F$8:$F$67,Schulden!B22)))</f>
        <v/>
      </c>
      <c r="BK74" s="24">
        <f>MAX(0,BH74+BI74-BJ74)</f>
        <v/>
      </c>
    </row>
    <row r="75">
      <c r="B75" s="23">
        <f>EDATE(B74,1)</f>
        <v/>
      </c>
      <c r="C75" s="24">
        <f>SUMIFS(Sonderzahlungen!$D$8:$D$67,Sonderzahlungen!$G$8:$G$67,B75)</f>
        <v/>
      </c>
      <c r="D75" s="24">
        <f>G74</f>
        <v/>
      </c>
      <c r="E75" s="24">
        <f>IF(D75&lt;=0,0,D75*Schulden!F8/12)</f>
        <v/>
      </c>
      <c r="F75" s="24">
        <f>IF(D75&lt;=0,0,MIN(D75+E75,MIN(Schulden!G8,D75+E75)+MIN(MAX(0,Strategie!$C$9+SUMIFS(Sonderzahlungen!$D$8:$D$67,Sonderzahlungen!$G$8:$G$67,$B75,Sonderzahlungen!$E$8:$E$67,"Nach Strategie")-(IF(AND(Schulden!J8&lt;Schulden!J8,D75&gt;0),MAX(0,D75+E75-MIN(Schulden!G8,D75+E75)),0)+IF(AND(Schulden!J9&lt;Schulden!J8,H75&gt;0),MAX(0,H75+I75-MIN(Schulden!G9,H75+I75)),0)+IF(AND(Schulden!J10&lt;Schulden!J8,L75&gt;0),MAX(0,L75+M75-MIN(Schulden!G10,L75+M75)),0)+IF(AND(Schulden!J11&lt;Schulden!J8,P75&gt;0),MAX(0,P75+Q75-MIN(Schulden!G11,P75+Q75)),0)+IF(AND(Schulden!J12&lt;Schulden!J8,T75&gt;0),MAX(0,T75+U75-MIN(Schulden!G12,T75+U75)),0)+IF(AND(Schulden!J13&lt;Schulden!J8,X75&gt;0),MAX(0,X75+Y75-MIN(Schulden!G13,X75+Y75)),0)+IF(AND(Schulden!J14&lt;Schulden!J8,AB75&gt;0),MAX(0,AB75+AC75-MIN(Schulden!G14,AB75+AC75)),0)+IF(AND(Schulden!J15&lt;Schulden!J8,AF75&gt;0),MAX(0,AF75+AG75-MIN(Schulden!G15,AF75+AG75)),0)+IF(AND(Schulden!J16&lt;Schulden!J8,AJ75&gt;0),MAX(0,AJ75+AK75-MIN(Schulden!G16,AJ75+AK75)),0)+IF(AND(Schulden!J17&lt;Schulden!J8,AN75&gt;0),MAX(0,AN75+AO75-MIN(Schulden!G17,AN75+AO75)),0)+IF(AND(Schulden!J18&lt;Schulden!J8,AR75&gt;0),MAX(0,AR75+AS75-MIN(Schulden!G18,AR75+AS75)),0)+IF(AND(Schulden!J19&lt;Schulden!J8,AV75&gt;0),MAX(0,AV75+AW75-MIN(Schulden!G19,AV75+AW75)),0)+IF(AND(Schulden!J20&lt;Schulden!J8,AZ75&gt;0),MAX(0,AZ75+BA75-MIN(Schulden!G20,AZ75+BA75)),0)+IF(AND(Schulden!J21&lt;Schulden!J8,BD75&gt;0),MAX(0,BD75+BE75-MIN(Schulden!G21,BD75+BE75)),0)+IF(AND(Schulden!J22&lt;Schulden!J8,BH75&gt;0),MAX(0,BH75+BI75-MIN(Schulden!G22,BH75+BI75)),0))),MAX(0,D75+E75-MIN(Schulden!G8,D75+E75)))+SUMIFS(Sonderzahlungen!$D$8:$D$67,Sonderzahlungen!$G$8:$G$67,$B75,Sonderzahlungen!$E$8:$E$67,"Gezielte Schuld",Sonderzahlungen!$F$8:$F$67,Schulden!B8)))</f>
        <v/>
      </c>
      <c r="G75" s="24">
        <f>MAX(0,D75+E75-F75)</f>
        <v/>
      </c>
      <c r="H75" s="24">
        <f>K74</f>
        <v/>
      </c>
      <c r="I75" s="24">
        <f>IF(H75&lt;=0,0,H75*Schulden!F9/12)</f>
        <v/>
      </c>
      <c r="J75" s="24">
        <f>IF(H75&lt;=0,0,MIN(H75+I75,MIN(Schulden!G9,H75+I75)+MIN(MAX(0,Strategie!$C$9+SUMIFS(Sonderzahlungen!$D$8:$D$67,Sonderzahlungen!$G$8:$G$67,$B75,Sonderzahlungen!$E$8:$E$67,"Nach Strategie")-(IF(AND(Schulden!J8&lt;Schulden!J9,D75&gt;0),MAX(0,D75+E75-MIN(Schulden!G8,D75+E75)),0)+IF(AND(Schulden!J9&lt;Schulden!J9,H75&gt;0),MAX(0,H75+I75-MIN(Schulden!G9,H75+I75)),0)+IF(AND(Schulden!J10&lt;Schulden!J9,L75&gt;0),MAX(0,L75+M75-MIN(Schulden!G10,L75+M75)),0)+IF(AND(Schulden!J11&lt;Schulden!J9,P75&gt;0),MAX(0,P75+Q75-MIN(Schulden!G11,P75+Q75)),0)+IF(AND(Schulden!J12&lt;Schulden!J9,T75&gt;0),MAX(0,T75+U75-MIN(Schulden!G12,T75+U75)),0)+IF(AND(Schulden!J13&lt;Schulden!J9,X75&gt;0),MAX(0,X75+Y75-MIN(Schulden!G13,X75+Y75)),0)+IF(AND(Schulden!J14&lt;Schulden!J9,AB75&gt;0),MAX(0,AB75+AC75-MIN(Schulden!G14,AB75+AC75)),0)+IF(AND(Schulden!J15&lt;Schulden!J9,AF75&gt;0),MAX(0,AF75+AG75-MIN(Schulden!G15,AF75+AG75)),0)+IF(AND(Schulden!J16&lt;Schulden!J9,AJ75&gt;0),MAX(0,AJ75+AK75-MIN(Schulden!G16,AJ75+AK75)),0)+IF(AND(Schulden!J17&lt;Schulden!J9,AN75&gt;0),MAX(0,AN75+AO75-MIN(Schulden!G17,AN75+AO75)),0)+IF(AND(Schulden!J18&lt;Schulden!J9,AR75&gt;0),MAX(0,AR75+AS75-MIN(Schulden!G18,AR75+AS75)),0)+IF(AND(Schulden!J19&lt;Schulden!J9,AV75&gt;0),MAX(0,AV75+AW75-MIN(Schulden!G19,AV75+AW75)),0)+IF(AND(Schulden!J20&lt;Schulden!J9,AZ75&gt;0),MAX(0,AZ75+BA75-MIN(Schulden!G20,AZ75+BA75)),0)+IF(AND(Schulden!J21&lt;Schulden!J9,BD75&gt;0),MAX(0,BD75+BE75-MIN(Schulden!G21,BD75+BE75)),0)+IF(AND(Schulden!J22&lt;Schulden!J9,BH75&gt;0),MAX(0,BH75+BI75-MIN(Schulden!G22,BH75+BI75)),0))),MAX(0,H75+I75-MIN(Schulden!G9,H75+I75)))+SUMIFS(Sonderzahlungen!$D$8:$D$67,Sonderzahlungen!$G$8:$G$67,$B75,Sonderzahlungen!$E$8:$E$67,"Gezielte Schuld",Sonderzahlungen!$F$8:$F$67,Schulden!B9)))</f>
        <v/>
      </c>
      <c r="K75" s="24">
        <f>MAX(0,H75+I75-J75)</f>
        <v/>
      </c>
      <c r="L75" s="24">
        <f>O74</f>
        <v/>
      </c>
      <c r="M75" s="24">
        <f>IF(L75&lt;=0,0,L75*Schulden!F10/12)</f>
        <v/>
      </c>
      <c r="N75" s="24">
        <f>IF(L75&lt;=0,0,MIN(L75+M75,MIN(Schulden!G10,L75+M75)+MIN(MAX(0,Strategie!$C$9+SUMIFS(Sonderzahlungen!$D$8:$D$67,Sonderzahlungen!$G$8:$G$67,$B75,Sonderzahlungen!$E$8:$E$67,"Nach Strategie")-(IF(AND(Schulden!J8&lt;Schulden!J10,D75&gt;0),MAX(0,D75+E75-MIN(Schulden!G8,D75+E75)),0)+IF(AND(Schulden!J9&lt;Schulden!J10,H75&gt;0),MAX(0,H75+I75-MIN(Schulden!G9,H75+I75)),0)+IF(AND(Schulden!J10&lt;Schulden!J10,L75&gt;0),MAX(0,L75+M75-MIN(Schulden!G10,L75+M75)),0)+IF(AND(Schulden!J11&lt;Schulden!J10,P75&gt;0),MAX(0,P75+Q75-MIN(Schulden!G11,P75+Q75)),0)+IF(AND(Schulden!J12&lt;Schulden!J10,T75&gt;0),MAX(0,T75+U75-MIN(Schulden!G12,T75+U75)),0)+IF(AND(Schulden!J13&lt;Schulden!J10,X75&gt;0),MAX(0,X75+Y75-MIN(Schulden!G13,X75+Y75)),0)+IF(AND(Schulden!J14&lt;Schulden!J10,AB75&gt;0),MAX(0,AB75+AC75-MIN(Schulden!G14,AB75+AC75)),0)+IF(AND(Schulden!J15&lt;Schulden!J10,AF75&gt;0),MAX(0,AF75+AG75-MIN(Schulden!G15,AF75+AG75)),0)+IF(AND(Schulden!J16&lt;Schulden!J10,AJ75&gt;0),MAX(0,AJ75+AK75-MIN(Schulden!G16,AJ75+AK75)),0)+IF(AND(Schulden!J17&lt;Schulden!J10,AN75&gt;0),MAX(0,AN75+AO75-MIN(Schulden!G17,AN75+AO75)),0)+IF(AND(Schulden!J18&lt;Schulden!J10,AR75&gt;0),MAX(0,AR75+AS75-MIN(Schulden!G18,AR75+AS75)),0)+IF(AND(Schulden!J19&lt;Schulden!J10,AV75&gt;0),MAX(0,AV75+AW75-MIN(Schulden!G19,AV75+AW75)),0)+IF(AND(Schulden!J20&lt;Schulden!J10,AZ75&gt;0),MAX(0,AZ75+BA75-MIN(Schulden!G20,AZ75+BA75)),0)+IF(AND(Schulden!J21&lt;Schulden!J10,BD75&gt;0),MAX(0,BD75+BE75-MIN(Schulden!G21,BD75+BE75)),0)+IF(AND(Schulden!J22&lt;Schulden!J10,BH75&gt;0),MAX(0,BH75+BI75-MIN(Schulden!G22,BH75+BI75)),0))),MAX(0,L75+M75-MIN(Schulden!G10,L75+M75)))+SUMIFS(Sonderzahlungen!$D$8:$D$67,Sonderzahlungen!$G$8:$G$67,$B75,Sonderzahlungen!$E$8:$E$67,"Gezielte Schuld",Sonderzahlungen!$F$8:$F$67,Schulden!B10)))</f>
        <v/>
      </c>
      <c r="O75" s="24">
        <f>MAX(0,L75+M75-N75)</f>
        <v/>
      </c>
      <c r="P75" s="24">
        <f>S74</f>
        <v/>
      </c>
      <c r="Q75" s="24">
        <f>IF(P75&lt;=0,0,P75*Schulden!F11/12)</f>
        <v/>
      </c>
      <c r="R75" s="24">
        <f>IF(P75&lt;=0,0,MIN(P75+Q75,MIN(Schulden!G11,P75+Q75)+MIN(MAX(0,Strategie!$C$9+SUMIFS(Sonderzahlungen!$D$8:$D$67,Sonderzahlungen!$G$8:$G$67,$B75,Sonderzahlungen!$E$8:$E$67,"Nach Strategie")-(IF(AND(Schulden!J8&lt;Schulden!J11,D75&gt;0),MAX(0,D75+E75-MIN(Schulden!G8,D75+E75)),0)+IF(AND(Schulden!J9&lt;Schulden!J11,H75&gt;0),MAX(0,H75+I75-MIN(Schulden!G9,H75+I75)),0)+IF(AND(Schulden!J10&lt;Schulden!J11,L75&gt;0),MAX(0,L75+M75-MIN(Schulden!G10,L75+M75)),0)+IF(AND(Schulden!J11&lt;Schulden!J11,P75&gt;0),MAX(0,P75+Q75-MIN(Schulden!G11,P75+Q75)),0)+IF(AND(Schulden!J12&lt;Schulden!J11,T75&gt;0),MAX(0,T75+U75-MIN(Schulden!G12,T75+U75)),0)+IF(AND(Schulden!J13&lt;Schulden!J11,X75&gt;0),MAX(0,X75+Y75-MIN(Schulden!G13,X75+Y75)),0)+IF(AND(Schulden!J14&lt;Schulden!J11,AB75&gt;0),MAX(0,AB75+AC75-MIN(Schulden!G14,AB75+AC75)),0)+IF(AND(Schulden!J15&lt;Schulden!J11,AF75&gt;0),MAX(0,AF75+AG75-MIN(Schulden!G15,AF75+AG75)),0)+IF(AND(Schulden!J16&lt;Schulden!J11,AJ75&gt;0),MAX(0,AJ75+AK75-MIN(Schulden!G16,AJ75+AK75)),0)+IF(AND(Schulden!J17&lt;Schulden!J11,AN75&gt;0),MAX(0,AN75+AO75-MIN(Schulden!G17,AN75+AO75)),0)+IF(AND(Schulden!J18&lt;Schulden!J11,AR75&gt;0),MAX(0,AR75+AS75-MIN(Schulden!G18,AR75+AS75)),0)+IF(AND(Schulden!J19&lt;Schulden!J11,AV75&gt;0),MAX(0,AV75+AW75-MIN(Schulden!G19,AV75+AW75)),0)+IF(AND(Schulden!J20&lt;Schulden!J11,AZ75&gt;0),MAX(0,AZ75+BA75-MIN(Schulden!G20,AZ75+BA75)),0)+IF(AND(Schulden!J21&lt;Schulden!J11,BD75&gt;0),MAX(0,BD75+BE75-MIN(Schulden!G21,BD75+BE75)),0)+IF(AND(Schulden!J22&lt;Schulden!J11,BH75&gt;0),MAX(0,BH75+BI75-MIN(Schulden!G22,BH75+BI75)),0))),MAX(0,P75+Q75-MIN(Schulden!G11,P75+Q75)))+SUMIFS(Sonderzahlungen!$D$8:$D$67,Sonderzahlungen!$G$8:$G$67,$B75,Sonderzahlungen!$E$8:$E$67,"Gezielte Schuld",Sonderzahlungen!$F$8:$F$67,Schulden!B11)))</f>
        <v/>
      </c>
      <c r="S75" s="24">
        <f>MAX(0,P75+Q75-R75)</f>
        <v/>
      </c>
      <c r="T75" s="24">
        <f>W74</f>
        <v/>
      </c>
      <c r="U75" s="24">
        <f>IF(T75&lt;=0,0,T75*Schulden!F12/12)</f>
        <v/>
      </c>
      <c r="V75" s="24">
        <f>IF(T75&lt;=0,0,MIN(T75+U75,MIN(Schulden!G12,T75+U75)+MIN(MAX(0,Strategie!$C$9+SUMIFS(Sonderzahlungen!$D$8:$D$67,Sonderzahlungen!$G$8:$G$67,$B75,Sonderzahlungen!$E$8:$E$67,"Nach Strategie")-(IF(AND(Schulden!J8&lt;Schulden!J12,D75&gt;0),MAX(0,D75+E75-MIN(Schulden!G8,D75+E75)),0)+IF(AND(Schulden!J9&lt;Schulden!J12,H75&gt;0),MAX(0,H75+I75-MIN(Schulden!G9,H75+I75)),0)+IF(AND(Schulden!J10&lt;Schulden!J12,L75&gt;0),MAX(0,L75+M75-MIN(Schulden!G10,L75+M75)),0)+IF(AND(Schulden!J11&lt;Schulden!J12,P75&gt;0),MAX(0,P75+Q75-MIN(Schulden!G11,P75+Q75)),0)+IF(AND(Schulden!J12&lt;Schulden!J12,T75&gt;0),MAX(0,T75+U75-MIN(Schulden!G12,T75+U75)),0)+IF(AND(Schulden!J13&lt;Schulden!J12,X75&gt;0),MAX(0,X75+Y75-MIN(Schulden!G13,X75+Y75)),0)+IF(AND(Schulden!J14&lt;Schulden!J12,AB75&gt;0),MAX(0,AB75+AC75-MIN(Schulden!G14,AB75+AC75)),0)+IF(AND(Schulden!J15&lt;Schulden!J12,AF75&gt;0),MAX(0,AF75+AG75-MIN(Schulden!G15,AF75+AG75)),0)+IF(AND(Schulden!J16&lt;Schulden!J12,AJ75&gt;0),MAX(0,AJ75+AK75-MIN(Schulden!G16,AJ75+AK75)),0)+IF(AND(Schulden!J17&lt;Schulden!J12,AN75&gt;0),MAX(0,AN75+AO75-MIN(Schulden!G17,AN75+AO75)),0)+IF(AND(Schulden!J18&lt;Schulden!J12,AR75&gt;0),MAX(0,AR75+AS75-MIN(Schulden!G18,AR75+AS75)),0)+IF(AND(Schulden!J19&lt;Schulden!J12,AV75&gt;0),MAX(0,AV75+AW75-MIN(Schulden!G19,AV75+AW75)),0)+IF(AND(Schulden!J20&lt;Schulden!J12,AZ75&gt;0),MAX(0,AZ75+BA75-MIN(Schulden!G20,AZ75+BA75)),0)+IF(AND(Schulden!J21&lt;Schulden!J12,BD75&gt;0),MAX(0,BD75+BE75-MIN(Schulden!G21,BD75+BE75)),0)+IF(AND(Schulden!J22&lt;Schulden!J12,BH75&gt;0),MAX(0,BH75+BI75-MIN(Schulden!G22,BH75+BI75)),0))),MAX(0,T75+U75-MIN(Schulden!G12,T75+U75)))+SUMIFS(Sonderzahlungen!$D$8:$D$67,Sonderzahlungen!$G$8:$G$67,$B75,Sonderzahlungen!$E$8:$E$67,"Gezielte Schuld",Sonderzahlungen!$F$8:$F$67,Schulden!B12)))</f>
        <v/>
      </c>
      <c r="W75" s="24">
        <f>MAX(0,T75+U75-V75)</f>
        <v/>
      </c>
      <c r="X75" s="24">
        <f>AA74</f>
        <v/>
      </c>
      <c r="Y75" s="24">
        <f>IF(X75&lt;=0,0,X75*Schulden!F13/12)</f>
        <v/>
      </c>
      <c r="Z75" s="24">
        <f>IF(X75&lt;=0,0,MIN(X75+Y75,MIN(Schulden!G13,X75+Y75)+MIN(MAX(0,Strategie!$C$9+SUMIFS(Sonderzahlungen!$D$8:$D$67,Sonderzahlungen!$G$8:$G$67,$B75,Sonderzahlungen!$E$8:$E$67,"Nach Strategie")-(IF(AND(Schulden!J8&lt;Schulden!J13,D75&gt;0),MAX(0,D75+E75-MIN(Schulden!G8,D75+E75)),0)+IF(AND(Schulden!J9&lt;Schulden!J13,H75&gt;0),MAX(0,H75+I75-MIN(Schulden!G9,H75+I75)),0)+IF(AND(Schulden!J10&lt;Schulden!J13,L75&gt;0),MAX(0,L75+M75-MIN(Schulden!G10,L75+M75)),0)+IF(AND(Schulden!J11&lt;Schulden!J13,P75&gt;0),MAX(0,P75+Q75-MIN(Schulden!G11,P75+Q75)),0)+IF(AND(Schulden!J12&lt;Schulden!J13,T75&gt;0),MAX(0,T75+U75-MIN(Schulden!G12,T75+U75)),0)+IF(AND(Schulden!J13&lt;Schulden!J13,X75&gt;0),MAX(0,X75+Y75-MIN(Schulden!G13,X75+Y75)),0)+IF(AND(Schulden!J14&lt;Schulden!J13,AB75&gt;0),MAX(0,AB75+AC75-MIN(Schulden!G14,AB75+AC75)),0)+IF(AND(Schulden!J15&lt;Schulden!J13,AF75&gt;0),MAX(0,AF75+AG75-MIN(Schulden!G15,AF75+AG75)),0)+IF(AND(Schulden!J16&lt;Schulden!J13,AJ75&gt;0),MAX(0,AJ75+AK75-MIN(Schulden!G16,AJ75+AK75)),0)+IF(AND(Schulden!J17&lt;Schulden!J13,AN75&gt;0),MAX(0,AN75+AO75-MIN(Schulden!G17,AN75+AO75)),0)+IF(AND(Schulden!J18&lt;Schulden!J13,AR75&gt;0),MAX(0,AR75+AS75-MIN(Schulden!G18,AR75+AS75)),0)+IF(AND(Schulden!J19&lt;Schulden!J13,AV75&gt;0),MAX(0,AV75+AW75-MIN(Schulden!G19,AV75+AW75)),0)+IF(AND(Schulden!J20&lt;Schulden!J13,AZ75&gt;0),MAX(0,AZ75+BA75-MIN(Schulden!G20,AZ75+BA75)),0)+IF(AND(Schulden!J21&lt;Schulden!J13,BD75&gt;0),MAX(0,BD75+BE75-MIN(Schulden!G21,BD75+BE75)),0)+IF(AND(Schulden!J22&lt;Schulden!J13,BH75&gt;0),MAX(0,BH75+BI75-MIN(Schulden!G22,BH75+BI75)),0))),MAX(0,X75+Y75-MIN(Schulden!G13,X75+Y75)))+SUMIFS(Sonderzahlungen!$D$8:$D$67,Sonderzahlungen!$G$8:$G$67,$B75,Sonderzahlungen!$E$8:$E$67,"Gezielte Schuld",Sonderzahlungen!$F$8:$F$67,Schulden!B13)))</f>
        <v/>
      </c>
      <c r="AA75" s="24">
        <f>MAX(0,X75+Y75-Z75)</f>
        <v/>
      </c>
      <c r="AB75" s="24">
        <f>AE74</f>
        <v/>
      </c>
      <c r="AC75" s="24">
        <f>IF(AB75&lt;=0,0,AB75*Schulden!F14/12)</f>
        <v/>
      </c>
      <c r="AD75" s="24">
        <f>IF(AB75&lt;=0,0,MIN(AB75+AC75,MIN(Schulden!G14,AB75+AC75)+MIN(MAX(0,Strategie!$C$9+SUMIFS(Sonderzahlungen!$D$8:$D$67,Sonderzahlungen!$G$8:$G$67,$B75,Sonderzahlungen!$E$8:$E$67,"Nach Strategie")-(IF(AND(Schulden!J8&lt;Schulden!J14,D75&gt;0),MAX(0,D75+E75-MIN(Schulden!G8,D75+E75)),0)+IF(AND(Schulden!J9&lt;Schulden!J14,H75&gt;0),MAX(0,H75+I75-MIN(Schulden!G9,H75+I75)),0)+IF(AND(Schulden!J10&lt;Schulden!J14,L75&gt;0),MAX(0,L75+M75-MIN(Schulden!G10,L75+M75)),0)+IF(AND(Schulden!J11&lt;Schulden!J14,P75&gt;0),MAX(0,P75+Q75-MIN(Schulden!G11,P75+Q75)),0)+IF(AND(Schulden!J12&lt;Schulden!J14,T75&gt;0),MAX(0,T75+U75-MIN(Schulden!G12,T75+U75)),0)+IF(AND(Schulden!J13&lt;Schulden!J14,X75&gt;0),MAX(0,X75+Y75-MIN(Schulden!G13,X75+Y75)),0)+IF(AND(Schulden!J14&lt;Schulden!J14,AB75&gt;0),MAX(0,AB75+AC75-MIN(Schulden!G14,AB75+AC75)),0)+IF(AND(Schulden!J15&lt;Schulden!J14,AF75&gt;0),MAX(0,AF75+AG75-MIN(Schulden!G15,AF75+AG75)),0)+IF(AND(Schulden!J16&lt;Schulden!J14,AJ75&gt;0),MAX(0,AJ75+AK75-MIN(Schulden!G16,AJ75+AK75)),0)+IF(AND(Schulden!J17&lt;Schulden!J14,AN75&gt;0),MAX(0,AN75+AO75-MIN(Schulden!G17,AN75+AO75)),0)+IF(AND(Schulden!J18&lt;Schulden!J14,AR75&gt;0),MAX(0,AR75+AS75-MIN(Schulden!G18,AR75+AS75)),0)+IF(AND(Schulden!J19&lt;Schulden!J14,AV75&gt;0),MAX(0,AV75+AW75-MIN(Schulden!G19,AV75+AW75)),0)+IF(AND(Schulden!J20&lt;Schulden!J14,AZ75&gt;0),MAX(0,AZ75+BA75-MIN(Schulden!G20,AZ75+BA75)),0)+IF(AND(Schulden!J21&lt;Schulden!J14,BD75&gt;0),MAX(0,BD75+BE75-MIN(Schulden!G21,BD75+BE75)),0)+IF(AND(Schulden!J22&lt;Schulden!J14,BH75&gt;0),MAX(0,BH75+BI75-MIN(Schulden!G22,BH75+BI75)),0))),MAX(0,AB75+AC75-MIN(Schulden!G14,AB75+AC75)))+SUMIFS(Sonderzahlungen!$D$8:$D$67,Sonderzahlungen!$G$8:$G$67,$B75,Sonderzahlungen!$E$8:$E$67,"Gezielte Schuld",Sonderzahlungen!$F$8:$F$67,Schulden!B14)))</f>
        <v/>
      </c>
      <c r="AE75" s="24">
        <f>MAX(0,AB75+AC75-AD75)</f>
        <v/>
      </c>
      <c r="AF75" s="24">
        <f>AI74</f>
        <v/>
      </c>
      <c r="AG75" s="24">
        <f>IF(AF75&lt;=0,0,AF75*Schulden!F15/12)</f>
        <v/>
      </c>
      <c r="AH75" s="24">
        <f>IF(AF75&lt;=0,0,MIN(AF75+AG75,MIN(Schulden!G15,AF75+AG75)+MIN(MAX(0,Strategie!$C$9+SUMIFS(Sonderzahlungen!$D$8:$D$67,Sonderzahlungen!$G$8:$G$67,$B75,Sonderzahlungen!$E$8:$E$67,"Nach Strategie")-(IF(AND(Schulden!J8&lt;Schulden!J15,D75&gt;0),MAX(0,D75+E75-MIN(Schulden!G8,D75+E75)),0)+IF(AND(Schulden!J9&lt;Schulden!J15,H75&gt;0),MAX(0,H75+I75-MIN(Schulden!G9,H75+I75)),0)+IF(AND(Schulden!J10&lt;Schulden!J15,L75&gt;0),MAX(0,L75+M75-MIN(Schulden!G10,L75+M75)),0)+IF(AND(Schulden!J11&lt;Schulden!J15,P75&gt;0),MAX(0,P75+Q75-MIN(Schulden!G11,P75+Q75)),0)+IF(AND(Schulden!J12&lt;Schulden!J15,T75&gt;0),MAX(0,T75+U75-MIN(Schulden!G12,T75+U75)),0)+IF(AND(Schulden!J13&lt;Schulden!J15,X75&gt;0),MAX(0,X75+Y75-MIN(Schulden!G13,X75+Y75)),0)+IF(AND(Schulden!J14&lt;Schulden!J15,AB75&gt;0),MAX(0,AB75+AC75-MIN(Schulden!G14,AB75+AC75)),0)+IF(AND(Schulden!J15&lt;Schulden!J15,AF75&gt;0),MAX(0,AF75+AG75-MIN(Schulden!G15,AF75+AG75)),0)+IF(AND(Schulden!J16&lt;Schulden!J15,AJ75&gt;0),MAX(0,AJ75+AK75-MIN(Schulden!G16,AJ75+AK75)),0)+IF(AND(Schulden!J17&lt;Schulden!J15,AN75&gt;0),MAX(0,AN75+AO75-MIN(Schulden!G17,AN75+AO75)),0)+IF(AND(Schulden!J18&lt;Schulden!J15,AR75&gt;0),MAX(0,AR75+AS75-MIN(Schulden!G18,AR75+AS75)),0)+IF(AND(Schulden!J19&lt;Schulden!J15,AV75&gt;0),MAX(0,AV75+AW75-MIN(Schulden!G19,AV75+AW75)),0)+IF(AND(Schulden!J20&lt;Schulden!J15,AZ75&gt;0),MAX(0,AZ75+BA75-MIN(Schulden!G20,AZ75+BA75)),0)+IF(AND(Schulden!J21&lt;Schulden!J15,BD75&gt;0),MAX(0,BD75+BE75-MIN(Schulden!G21,BD75+BE75)),0)+IF(AND(Schulden!J22&lt;Schulden!J15,BH75&gt;0),MAX(0,BH75+BI75-MIN(Schulden!G22,BH75+BI75)),0))),MAX(0,AF75+AG75-MIN(Schulden!G15,AF75+AG75)))+SUMIFS(Sonderzahlungen!$D$8:$D$67,Sonderzahlungen!$G$8:$G$67,$B75,Sonderzahlungen!$E$8:$E$67,"Gezielte Schuld",Sonderzahlungen!$F$8:$F$67,Schulden!B15)))</f>
        <v/>
      </c>
      <c r="AI75" s="24">
        <f>MAX(0,AF75+AG75-AH75)</f>
        <v/>
      </c>
      <c r="AJ75" s="24">
        <f>AM74</f>
        <v/>
      </c>
      <c r="AK75" s="24">
        <f>IF(AJ75&lt;=0,0,AJ75*Schulden!F16/12)</f>
        <v/>
      </c>
      <c r="AL75" s="24">
        <f>IF(AJ75&lt;=0,0,MIN(AJ75+AK75,MIN(Schulden!G16,AJ75+AK75)+MIN(MAX(0,Strategie!$C$9+SUMIFS(Sonderzahlungen!$D$8:$D$67,Sonderzahlungen!$G$8:$G$67,$B75,Sonderzahlungen!$E$8:$E$67,"Nach Strategie")-(IF(AND(Schulden!J8&lt;Schulden!J16,D75&gt;0),MAX(0,D75+E75-MIN(Schulden!G8,D75+E75)),0)+IF(AND(Schulden!J9&lt;Schulden!J16,H75&gt;0),MAX(0,H75+I75-MIN(Schulden!G9,H75+I75)),0)+IF(AND(Schulden!J10&lt;Schulden!J16,L75&gt;0),MAX(0,L75+M75-MIN(Schulden!G10,L75+M75)),0)+IF(AND(Schulden!J11&lt;Schulden!J16,P75&gt;0),MAX(0,P75+Q75-MIN(Schulden!G11,P75+Q75)),0)+IF(AND(Schulden!J12&lt;Schulden!J16,T75&gt;0),MAX(0,T75+U75-MIN(Schulden!G12,T75+U75)),0)+IF(AND(Schulden!J13&lt;Schulden!J16,X75&gt;0),MAX(0,X75+Y75-MIN(Schulden!G13,X75+Y75)),0)+IF(AND(Schulden!J14&lt;Schulden!J16,AB75&gt;0),MAX(0,AB75+AC75-MIN(Schulden!G14,AB75+AC75)),0)+IF(AND(Schulden!J15&lt;Schulden!J16,AF75&gt;0),MAX(0,AF75+AG75-MIN(Schulden!G15,AF75+AG75)),0)+IF(AND(Schulden!J16&lt;Schulden!J16,AJ75&gt;0),MAX(0,AJ75+AK75-MIN(Schulden!G16,AJ75+AK75)),0)+IF(AND(Schulden!J17&lt;Schulden!J16,AN75&gt;0),MAX(0,AN75+AO75-MIN(Schulden!G17,AN75+AO75)),0)+IF(AND(Schulden!J18&lt;Schulden!J16,AR75&gt;0),MAX(0,AR75+AS75-MIN(Schulden!G18,AR75+AS75)),0)+IF(AND(Schulden!J19&lt;Schulden!J16,AV75&gt;0),MAX(0,AV75+AW75-MIN(Schulden!G19,AV75+AW75)),0)+IF(AND(Schulden!J20&lt;Schulden!J16,AZ75&gt;0),MAX(0,AZ75+BA75-MIN(Schulden!G20,AZ75+BA75)),0)+IF(AND(Schulden!J21&lt;Schulden!J16,BD75&gt;0),MAX(0,BD75+BE75-MIN(Schulden!G21,BD75+BE75)),0)+IF(AND(Schulden!J22&lt;Schulden!J16,BH75&gt;0),MAX(0,BH75+BI75-MIN(Schulden!G22,BH75+BI75)),0))),MAX(0,AJ75+AK75-MIN(Schulden!G16,AJ75+AK75)))+SUMIFS(Sonderzahlungen!$D$8:$D$67,Sonderzahlungen!$G$8:$G$67,$B75,Sonderzahlungen!$E$8:$E$67,"Gezielte Schuld",Sonderzahlungen!$F$8:$F$67,Schulden!B16)))</f>
        <v/>
      </c>
      <c r="AM75" s="24">
        <f>MAX(0,AJ75+AK75-AL75)</f>
        <v/>
      </c>
      <c r="AN75" s="24">
        <f>AQ74</f>
        <v/>
      </c>
      <c r="AO75" s="24">
        <f>IF(AN75&lt;=0,0,AN75*Schulden!F17/12)</f>
        <v/>
      </c>
      <c r="AP75" s="24">
        <f>IF(AN75&lt;=0,0,MIN(AN75+AO75,MIN(Schulden!G17,AN75+AO75)+MIN(MAX(0,Strategie!$C$9+SUMIFS(Sonderzahlungen!$D$8:$D$67,Sonderzahlungen!$G$8:$G$67,$B75,Sonderzahlungen!$E$8:$E$67,"Nach Strategie")-(IF(AND(Schulden!J8&lt;Schulden!J17,D75&gt;0),MAX(0,D75+E75-MIN(Schulden!G8,D75+E75)),0)+IF(AND(Schulden!J9&lt;Schulden!J17,H75&gt;0),MAX(0,H75+I75-MIN(Schulden!G9,H75+I75)),0)+IF(AND(Schulden!J10&lt;Schulden!J17,L75&gt;0),MAX(0,L75+M75-MIN(Schulden!G10,L75+M75)),0)+IF(AND(Schulden!J11&lt;Schulden!J17,P75&gt;0),MAX(0,P75+Q75-MIN(Schulden!G11,P75+Q75)),0)+IF(AND(Schulden!J12&lt;Schulden!J17,T75&gt;0),MAX(0,T75+U75-MIN(Schulden!G12,T75+U75)),0)+IF(AND(Schulden!J13&lt;Schulden!J17,X75&gt;0),MAX(0,X75+Y75-MIN(Schulden!G13,X75+Y75)),0)+IF(AND(Schulden!J14&lt;Schulden!J17,AB75&gt;0),MAX(0,AB75+AC75-MIN(Schulden!G14,AB75+AC75)),0)+IF(AND(Schulden!J15&lt;Schulden!J17,AF75&gt;0),MAX(0,AF75+AG75-MIN(Schulden!G15,AF75+AG75)),0)+IF(AND(Schulden!J16&lt;Schulden!J17,AJ75&gt;0),MAX(0,AJ75+AK75-MIN(Schulden!G16,AJ75+AK75)),0)+IF(AND(Schulden!J17&lt;Schulden!J17,AN75&gt;0),MAX(0,AN75+AO75-MIN(Schulden!G17,AN75+AO75)),0)+IF(AND(Schulden!J18&lt;Schulden!J17,AR75&gt;0),MAX(0,AR75+AS75-MIN(Schulden!G18,AR75+AS75)),0)+IF(AND(Schulden!J19&lt;Schulden!J17,AV75&gt;0),MAX(0,AV75+AW75-MIN(Schulden!G19,AV75+AW75)),0)+IF(AND(Schulden!J20&lt;Schulden!J17,AZ75&gt;0),MAX(0,AZ75+BA75-MIN(Schulden!G20,AZ75+BA75)),0)+IF(AND(Schulden!J21&lt;Schulden!J17,BD75&gt;0),MAX(0,BD75+BE75-MIN(Schulden!G21,BD75+BE75)),0)+IF(AND(Schulden!J22&lt;Schulden!J17,BH75&gt;0),MAX(0,BH75+BI75-MIN(Schulden!G22,BH75+BI75)),0))),MAX(0,AN75+AO75-MIN(Schulden!G17,AN75+AO75)))+SUMIFS(Sonderzahlungen!$D$8:$D$67,Sonderzahlungen!$G$8:$G$67,$B75,Sonderzahlungen!$E$8:$E$67,"Gezielte Schuld",Sonderzahlungen!$F$8:$F$67,Schulden!B17)))</f>
        <v/>
      </c>
      <c r="AQ75" s="24">
        <f>MAX(0,AN75+AO75-AP75)</f>
        <v/>
      </c>
      <c r="AR75" s="24">
        <f>AU74</f>
        <v/>
      </c>
      <c r="AS75" s="24">
        <f>IF(AR75&lt;=0,0,AR75*Schulden!F18/12)</f>
        <v/>
      </c>
      <c r="AT75" s="24">
        <f>IF(AR75&lt;=0,0,MIN(AR75+AS75,MIN(Schulden!G18,AR75+AS75)+MIN(MAX(0,Strategie!$C$9+SUMIFS(Sonderzahlungen!$D$8:$D$67,Sonderzahlungen!$G$8:$G$67,$B75,Sonderzahlungen!$E$8:$E$67,"Nach Strategie")-(IF(AND(Schulden!J8&lt;Schulden!J18,D75&gt;0),MAX(0,D75+E75-MIN(Schulden!G8,D75+E75)),0)+IF(AND(Schulden!J9&lt;Schulden!J18,H75&gt;0),MAX(0,H75+I75-MIN(Schulden!G9,H75+I75)),0)+IF(AND(Schulden!J10&lt;Schulden!J18,L75&gt;0),MAX(0,L75+M75-MIN(Schulden!G10,L75+M75)),0)+IF(AND(Schulden!J11&lt;Schulden!J18,P75&gt;0),MAX(0,P75+Q75-MIN(Schulden!G11,P75+Q75)),0)+IF(AND(Schulden!J12&lt;Schulden!J18,T75&gt;0),MAX(0,T75+U75-MIN(Schulden!G12,T75+U75)),0)+IF(AND(Schulden!J13&lt;Schulden!J18,X75&gt;0),MAX(0,X75+Y75-MIN(Schulden!G13,X75+Y75)),0)+IF(AND(Schulden!J14&lt;Schulden!J18,AB75&gt;0),MAX(0,AB75+AC75-MIN(Schulden!G14,AB75+AC75)),0)+IF(AND(Schulden!J15&lt;Schulden!J18,AF75&gt;0),MAX(0,AF75+AG75-MIN(Schulden!G15,AF75+AG75)),0)+IF(AND(Schulden!J16&lt;Schulden!J18,AJ75&gt;0),MAX(0,AJ75+AK75-MIN(Schulden!G16,AJ75+AK75)),0)+IF(AND(Schulden!J17&lt;Schulden!J18,AN75&gt;0),MAX(0,AN75+AO75-MIN(Schulden!G17,AN75+AO75)),0)+IF(AND(Schulden!J18&lt;Schulden!J18,AR75&gt;0),MAX(0,AR75+AS75-MIN(Schulden!G18,AR75+AS75)),0)+IF(AND(Schulden!J19&lt;Schulden!J18,AV75&gt;0),MAX(0,AV75+AW75-MIN(Schulden!G19,AV75+AW75)),0)+IF(AND(Schulden!J20&lt;Schulden!J18,AZ75&gt;0),MAX(0,AZ75+BA75-MIN(Schulden!G20,AZ75+BA75)),0)+IF(AND(Schulden!J21&lt;Schulden!J18,BD75&gt;0),MAX(0,BD75+BE75-MIN(Schulden!G21,BD75+BE75)),0)+IF(AND(Schulden!J22&lt;Schulden!J18,BH75&gt;0),MAX(0,BH75+BI75-MIN(Schulden!G22,BH75+BI75)),0))),MAX(0,AR75+AS75-MIN(Schulden!G18,AR75+AS75)))+SUMIFS(Sonderzahlungen!$D$8:$D$67,Sonderzahlungen!$G$8:$G$67,$B75,Sonderzahlungen!$E$8:$E$67,"Gezielte Schuld",Sonderzahlungen!$F$8:$F$67,Schulden!B18)))</f>
        <v/>
      </c>
      <c r="AU75" s="24">
        <f>MAX(0,AR75+AS75-AT75)</f>
        <v/>
      </c>
      <c r="AV75" s="24">
        <f>AY74</f>
        <v/>
      </c>
      <c r="AW75" s="24">
        <f>IF(AV75&lt;=0,0,AV75*Schulden!F19/12)</f>
        <v/>
      </c>
      <c r="AX75" s="24">
        <f>IF(AV75&lt;=0,0,MIN(AV75+AW75,MIN(Schulden!G19,AV75+AW75)+MIN(MAX(0,Strategie!$C$9+SUMIFS(Sonderzahlungen!$D$8:$D$67,Sonderzahlungen!$G$8:$G$67,$B75,Sonderzahlungen!$E$8:$E$67,"Nach Strategie")-(IF(AND(Schulden!J8&lt;Schulden!J19,D75&gt;0),MAX(0,D75+E75-MIN(Schulden!G8,D75+E75)),0)+IF(AND(Schulden!J9&lt;Schulden!J19,H75&gt;0),MAX(0,H75+I75-MIN(Schulden!G9,H75+I75)),0)+IF(AND(Schulden!J10&lt;Schulden!J19,L75&gt;0),MAX(0,L75+M75-MIN(Schulden!G10,L75+M75)),0)+IF(AND(Schulden!J11&lt;Schulden!J19,P75&gt;0),MAX(0,P75+Q75-MIN(Schulden!G11,P75+Q75)),0)+IF(AND(Schulden!J12&lt;Schulden!J19,T75&gt;0),MAX(0,T75+U75-MIN(Schulden!G12,T75+U75)),0)+IF(AND(Schulden!J13&lt;Schulden!J19,X75&gt;0),MAX(0,X75+Y75-MIN(Schulden!G13,X75+Y75)),0)+IF(AND(Schulden!J14&lt;Schulden!J19,AB75&gt;0),MAX(0,AB75+AC75-MIN(Schulden!G14,AB75+AC75)),0)+IF(AND(Schulden!J15&lt;Schulden!J19,AF75&gt;0),MAX(0,AF75+AG75-MIN(Schulden!G15,AF75+AG75)),0)+IF(AND(Schulden!J16&lt;Schulden!J19,AJ75&gt;0),MAX(0,AJ75+AK75-MIN(Schulden!G16,AJ75+AK75)),0)+IF(AND(Schulden!J17&lt;Schulden!J19,AN75&gt;0),MAX(0,AN75+AO75-MIN(Schulden!G17,AN75+AO75)),0)+IF(AND(Schulden!J18&lt;Schulden!J19,AR75&gt;0),MAX(0,AR75+AS75-MIN(Schulden!G18,AR75+AS75)),0)+IF(AND(Schulden!J19&lt;Schulden!J19,AV75&gt;0),MAX(0,AV75+AW75-MIN(Schulden!G19,AV75+AW75)),0)+IF(AND(Schulden!J20&lt;Schulden!J19,AZ75&gt;0),MAX(0,AZ75+BA75-MIN(Schulden!G20,AZ75+BA75)),0)+IF(AND(Schulden!J21&lt;Schulden!J19,BD75&gt;0),MAX(0,BD75+BE75-MIN(Schulden!G21,BD75+BE75)),0)+IF(AND(Schulden!J22&lt;Schulden!J19,BH75&gt;0),MAX(0,BH75+BI75-MIN(Schulden!G22,BH75+BI75)),0))),MAX(0,AV75+AW75-MIN(Schulden!G19,AV75+AW75)))+SUMIFS(Sonderzahlungen!$D$8:$D$67,Sonderzahlungen!$G$8:$G$67,$B75,Sonderzahlungen!$E$8:$E$67,"Gezielte Schuld",Sonderzahlungen!$F$8:$F$67,Schulden!B19)))</f>
        <v/>
      </c>
      <c r="AY75" s="24">
        <f>MAX(0,AV75+AW75-AX75)</f>
        <v/>
      </c>
      <c r="AZ75" s="24">
        <f>BC74</f>
        <v/>
      </c>
      <c r="BA75" s="24">
        <f>IF(AZ75&lt;=0,0,AZ75*Schulden!F20/12)</f>
        <v/>
      </c>
      <c r="BB75" s="24">
        <f>IF(AZ75&lt;=0,0,MIN(AZ75+BA75,MIN(Schulden!G20,AZ75+BA75)+MIN(MAX(0,Strategie!$C$9+SUMIFS(Sonderzahlungen!$D$8:$D$67,Sonderzahlungen!$G$8:$G$67,$B75,Sonderzahlungen!$E$8:$E$67,"Nach Strategie")-(IF(AND(Schulden!J8&lt;Schulden!J20,D75&gt;0),MAX(0,D75+E75-MIN(Schulden!G8,D75+E75)),0)+IF(AND(Schulden!J9&lt;Schulden!J20,H75&gt;0),MAX(0,H75+I75-MIN(Schulden!G9,H75+I75)),0)+IF(AND(Schulden!J10&lt;Schulden!J20,L75&gt;0),MAX(0,L75+M75-MIN(Schulden!G10,L75+M75)),0)+IF(AND(Schulden!J11&lt;Schulden!J20,P75&gt;0),MAX(0,P75+Q75-MIN(Schulden!G11,P75+Q75)),0)+IF(AND(Schulden!J12&lt;Schulden!J20,T75&gt;0),MAX(0,T75+U75-MIN(Schulden!G12,T75+U75)),0)+IF(AND(Schulden!J13&lt;Schulden!J20,X75&gt;0),MAX(0,X75+Y75-MIN(Schulden!G13,X75+Y75)),0)+IF(AND(Schulden!J14&lt;Schulden!J20,AB75&gt;0),MAX(0,AB75+AC75-MIN(Schulden!G14,AB75+AC75)),0)+IF(AND(Schulden!J15&lt;Schulden!J20,AF75&gt;0),MAX(0,AF75+AG75-MIN(Schulden!G15,AF75+AG75)),0)+IF(AND(Schulden!J16&lt;Schulden!J20,AJ75&gt;0),MAX(0,AJ75+AK75-MIN(Schulden!G16,AJ75+AK75)),0)+IF(AND(Schulden!J17&lt;Schulden!J20,AN75&gt;0),MAX(0,AN75+AO75-MIN(Schulden!G17,AN75+AO75)),0)+IF(AND(Schulden!J18&lt;Schulden!J20,AR75&gt;0),MAX(0,AR75+AS75-MIN(Schulden!G18,AR75+AS75)),0)+IF(AND(Schulden!J19&lt;Schulden!J20,AV75&gt;0),MAX(0,AV75+AW75-MIN(Schulden!G19,AV75+AW75)),0)+IF(AND(Schulden!J20&lt;Schulden!J20,AZ75&gt;0),MAX(0,AZ75+BA75-MIN(Schulden!G20,AZ75+BA75)),0)+IF(AND(Schulden!J21&lt;Schulden!J20,BD75&gt;0),MAX(0,BD75+BE75-MIN(Schulden!G21,BD75+BE75)),0)+IF(AND(Schulden!J22&lt;Schulden!J20,BH75&gt;0),MAX(0,BH75+BI75-MIN(Schulden!G22,BH75+BI75)),0))),MAX(0,AZ75+BA75-MIN(Schulden!G20,AZ75+BA75)))+SUMIFS(Sonderzahlungen!$D$8:$D$67,Sonderzahlungen!$G$8:$G$67,$B75,Sonderzahlungen!$E$8:$E$67,"Gezielte Schuld",Sonderzahlungen!$F$8:$F$67,Schulden!B20)))</f>
        <v/>
      </c>
      <c r="BC75" s="24">
        <f>MAX(0,AZ75+BA75-BB75)</f>
        <v/>
      </c>
      <c r="BD75" s="24">
        <f>BG74</f>
        <v/>
      </c>
      <c r="BE75" s="24">
        <f>IF(BD75&lt;=0,0,BD75*Schulden!F21/12)</f>
        <v/>
      </c>
      <c r="BF75" s="24">
        <f>IF(BD75&lt;=0,0,MIN(BD75+BE75,MIN(Schulden!G21,BD75+BE75)+MIN(MAX(0,Strategie!$C$9+SUMIFS(Sonderzahlungen!$D$8:$D$67,Sonderzahlungen!$G$8:$G$67,$B75,Sonderzahlungen!$E$8:$E$67,"Nach Strategie")-(IF(AND(Schulden!J8&lt;Schulden!J21,D75&gt;0),MAX(0,D75+E75-MIN(Schulden!G8,D75+E75)),0)+IF(AND(Schulden!J9&lt;Schulden!J21,H75&gt;0),MAX(0,H75+I75-MIN(Schulden!G9,H75+I75)),0)+IF(AND(Schulden!J10&lt;Schulden!J21,L75&gt;0),MAX(0,L75+M75-MIN(Schulden!G10,L75+M75)),0)+IF(AND(Schulden!J11&lt;Schulden!J21,P75&gt;0),MAX(0,P75+Q75-MIN(Schulden!G11,P75+Q75)),0)+IF(AND(Schulden!J12&lt;Schulden!J21,T75&gt;0),MAX(0,T75+U75-MIN(Schulden!G12,T75+U75)),0)+IF(AND(Schulden!J13&lt;Schulden!J21,X75&gt;0),MAX(0,X75+Y75-MIN(Schulden!G13,X75+Y75)),0)+IF(AND(Schulden!J14&lt;Schulden!J21,AB75&gt;0),MAX(0,AB75+AC75-MIN(Schulden!G14,AB75+AC75)),0)+IF(AND(Schulden!J15&lt;Schulden!J21,AF75&gt;0),MAX(0,AF75+AG75-MIN(Schulden!G15,AF75+AG75)),0)+IF(AND(Schulden!J16&lt;Schulden!J21,AJ75&gt;0),MAX(0,AJ75+AK75-MIN(Schulden!G16,AJ75+AK75)),0)+IF(AND(Schulden!J17&lt;Schulden!J21,AN75&gt;0),MAX(0,AN75+AO75-MIN(Schulden!G17,AN75+AO75)),0)+IF(AND(Schulden!J18&lt;Schulden!J21,AR75&gt;0),MAX(0,AR75+AS75-MIN(Schulden!G18,AR75+AS75)),0)+IF(AND(Schulden!J19&lt;Schulden!J21,AV75&gt;0),MAX(0,AV75+AW75-MIN(Schulden!G19,AV75+AW75)),0)+IF(AND(Schulden!J20&lt;Schulden!J21,AZ75&gt;0),MAX(0,AZ75+BA75-MIN(Schulden!G20,AZ75+BA75)),0)+IF(AND(Schulden!J21&lt;Schulden!J21,BD75&gt;0),MAX(0,BD75+BE75-MIN(Schulden!G21,BD75+BE75)),0)+IF(AND(Schulden!J22&lt;Schulden!J21,BH75&gt;0),MAX(0,BH75+BI75-MIN(Schulden!G22,BH75+BI75)),0))),MAX(0,BD75+BE75-MIN(Schulden!G21,BD75+BE75)))+SUMIFS(Sonderzahlungen!$D$8:$D$67,Sonderzahlungen!$G$8:$G$67,$B75,Sonderzahlungen!$E$8:$E$67,"Gezielte Schuld",Sonderzahlungen!$F$8:$F$67,Schulden!B21)))</f>
        <v/>
      </c>
      <c r="BG75" s="24">
        <f>MAX(0,BD75+BE75-BF75)</f>
        <v/>
      </c>
      <c r="BH75" s="24">
        <f>BK74</f>
        <v/>
      </c>
      <c r="BI75" s="24">
        <f>IF(BH75&lt;=0,0,BH75*Schulden!F22/12)</f>
        <v/>
      </c>
      <c r="BJ75" s="24">
        <f>IF(BH75&lt;=0,0,MIN(BH75+BI75,MIN(Schulden!G22,BH75+BI75)+MIN(MAX(0,Strategie!$C$9+SUMIFS(Sonderzahlungen!$D$8:$D$67,Sonderzahlungen!$G$8:$G$67,$B75,Sonderzahlungen!$E$8:$E$67,"Nach Strategie")-(IF(AND(Schulden!J8&lt;Schulden!J22,D75&gt;0),MAX(0,D75+E75-MIN(Schulden!G8,D75+E75)),0)+IF(AND(Schulden!J9&lt;Schulden!J22,H75&gt;0),MAX(0,H75+I75-MIN(Schulden!G9,H75+I75)),0)+IF(AND(Schulden!J10&lt;Schulden!J22,L75&gt;0),MAX(0,L75+M75-MIN(Schulden!G10,L75+M75)),0)+IF(AND(Schulden!J11&lt;Schulden!J22,P75&gt;0),MAX(0,P75+Q75-MIN(Schulden!G11,P75+Q75)),0)+IF(AND(Schulden!J12&lt;Schulden!J22,T75&gt;0),MAX(0,T75+U75-MIN(Schulden!G12,T75+U75)),0)+IF(AND(Schulden!J13&lt;Schulden!J22,X75&gt;0),MAX(0,X75+Y75-MIN(Schulden!G13,X75+Y75)),0)+IF(AND(Schulden!J14&lt;Schulden!J22,AB75&gt;0),MAX(0,AB75+AC75-MIN(Schulden!G14,AB75+AC75)),0)+IF(AND(Schulden!J15&lt;Schulden!J22,AF75&gt;0),MAX(0,AF75+AG75-MIN(Schulden!G15,AF75+AG75)),0)+IF(AND(Schulden!J16&lt;Schulden!J22,AJ75&gt;0),MAX(0,AJ75+AK75-MIN(Schulden!G16,AJ75+AK75)),0)+IF(AND(Schulden!J17&lt;Schulden!J22,AN75&gt;0),MAX(0,AN75+AO75-MIN(Schulden!G17,AN75+AO75)),0)+IF(AND(Schulden!J18&lt;Schulden!J22,AR75&gt;0),MAX(0,AR75+AS75-MIN(Schulden!G18,AR75+AS75)),0)+IF(AND(Schulden!J19&lt;Schulden!J22,AV75&gt;0),MAX(0,AV75+AW75-MIN(Schulden!G19,AV75+AW75)),0)+IF(AND(Schulden!J20&lt;Schulden!J22,AZ75&gt;0),MAX(0,AZ75+BA75-MIN(Schulden!G20,AZ75+BA75)),0)+IF(AND(Schulden!J21&lt;Schulden!J22,BD75&gt;0),MAX(0,BD75+BE75-MIN(Schulden!G21,BD75+BE75)),0)+IF(AND(Schulden!J22&lt;Schulden!J22,BH75&gt;0),MAX(0,BH75+BI75-MIN(Schulden!G22,BH75+BI75)),0))),MAX(0,BH75+BI75-MIN(Schulden!G22,BH75+BI75)))+SUMIFS(Sonderzahlungen!$D$8:$D$67,Sonderzahlungen!$G$8:$G$67,$B75,Sonderzahlungen!$E$8:$E$67,"Gezielte Schuld",Sonderzahlungen!$F$8:$F$67,Schulden!B22)))</f>
        <v/>
      </c>
      <c r="BK75" s="24">
        <f>MAX(0,BH75+BI75-BJ75)</f>
        <v/>
      </c>
    </row>
    <row r="76">
      <c r="B76" s="23">
        <f>EDATE(B75,1)</f>
        <v/>
      </c>
      <c r="C76" s="24">
        <f>SUMIFS(Sonderzahlungen!$D$8:$D$67,Sonderzahlungen!$G$8:$G$67,B76)</f>
        <v/>
      </c>
      <c r="D76" s="24">
        <f>G75</f>
        <v/>
      </c>
      <c r="E76" s="24">
        <f>IF(D76&lt;=0,0,D76*Schulden!F8/12)</f>
        <v/>
      </c>
      <c r="F76" s="24">
        <f>IF(D76&lt;=0,0,MIN(D76+E76,MIN(Schulden!G8,D76+E76)+MIN(MAX(0,Strategie!$C$9+SUMIFS(Sonderzahlungen!$D$8:$D$67,Sonderzahlungen!$G$8:$G$67,$B76,Sonderzahlungen!$E$8:$E$67,"Nach Strategie")-(IF(AND(Schulden!J8&lt;Schulden!J8,D76&gt;0),MAX(0,D76+E76-MIN(Schulden!G8,D76+E76)),0)+IF(AND(Schulden!J9&lt;Schulden!J8,H76&gt;0),MAX(0,H76+I76-MIN(Schulden!G9,H76+I76)),0)+IF(AND(Schulden!J10&lt;Schulden!J8,L76&gt;0),MAX(0,L76+M76-MIN(Schulden!G10,L76+M76)),0)+IF(AND(Schulden!J11&lt;Schulden!J8,P76&gt;0),MAX(0,P76+Q76-MIN(Schulden!G11,P76+Q76)),0)+IF(AND(Schulden!J12&lt;Schulden!J8,T76&gt;0),MAX(0,T76+U76-MIN(Schulden!G12,T76+U76)),0)+IF(AND(Schulden!J13&lt;Schulden!J8,X76&gt;0),MAX(0,X76+Y76-MIN(Schulden!G13,X76+Y76)),0)+IF(AND(Schulden!J14&lt;Schulden!J8,AB76&gt;0),MAX(0,AB76+AC76-MIN(Schulden!G14,AB76+AC76)),0)+IF(AND(Schulden!J15&lt;Schulden!J8,AF76&gt;0),MAX(0,AF76+AG76-MIN(Schulden!G15,AF76+AG76)),0)+IF(AND(Schulden!J16&lt;Schulden!J8,AJ76&gt;0),MAX(0,AJ76+AK76-MIN(Schulden!G16,AJ76+AK76)),0)+IF(AND(Schulden!J17&lt;Schulden!J8,AN76&gt;0),MAX(0,AN76+AO76-MIN(Schulden!G17,AN76+AO76)),0)+IF(AND(Schulden!J18&lt;Schulden!J8,AR76&gt;0),MAX(0,AR76+AS76-MIN(Schulden!G18,AR76+AS76)),0)+IF(AND(Schulden!J19&lt;Schulden!J8,AV76&gt;0),MAX(0,AV76+AW76-MIN(Schulden!G19,AV76+AW76)),0)+IF(AND(Schulden!J20&lt;Schulden!J8,AZ76&gt;0),MAX(0,AZ76+BA76-MIN(Schulden!G20,AZ76+BA76)),0)+IF(AND(Schulden!J21&lt;Schulden!J8,BD76&gt;0),MAX(0,BD76+BE76-MIN(Schulden!G21,BD76+BE76)),0)+IF(AND(Schulden!J22&lt;Schulden!J8,BH76&gt;0),MAX(0,BH76+BI76-MIN(Schulden!G22,BH76+BI76)),0))),MAX(0,D76+E76-MIN(Schulden!G8,D76+E76)))+SUMIFS(Sonderzahlungen!$D$8:$D$67,Sonderzahlungen!$G$8:$G$67,$B76,Sonderzahlungen!$E$8:$E$67,"Gezielte Schuld",Sonderzahlungen!$F$8:$F$67,Schulden!B8)))</f>
        <v/>
      </c>
      <c r="G76" s="24">
        <f>MAX(0,D76+E76-F76)</f>
        <v/>
      </c>
      <c r="H76" s="24">
        <f>K75</f>
        <v/>
      </c>
      <c r="I76" s="24">
        <f>IF(H76&lt;=0,0,H76*Schulden!F9/12)</f>
        <v/>
      </c>
      <c r="J76" s="24">
        <f>IF(H76&lt;=0,0,MIN(H76+I76,MIN(Schulden!G9,H76+I76)+MIN(MAX(0,Strategie!$C$9+SUMIFS(Sonderzahlungen!$D$8:$D$67,Sonderzahlungen!$G$8:$G$67,$B76,Sonderzahlungen!$E$8:$E$67,"Nach Strategie")-(IF(AND(Schulden!J8&lt;Schulden!J9,D76&gt;0),MAX(0,D76+E76-MIN(Schulden!G8,D76+E76)),0)+IF(AND(Schulden!J9&lt;Schulden!J9,H76&gt;0),MAX(0,H76+I76-MIN(Schulden!G9,H76+I76)),0)+IF(AND(Schulden!J10&lt;Schulden!J9,L76&gt;0),MAX(0,L76+M76-MIN(Schulden!G10,L76+M76)),0)+IF(AND(Schulden!J11&lt;Schulden!J9,P76&gt;0),MAX(0,P76+Q76-MIN(Schulden!G11,P76+Q76)),0)+IF(AND(Schulden!J12&lt;Schulden!J9,T76&gt;0),MAX(0,T76+U76-MIN(Schulden!G12,T76+U76)),0)+IF(AND(Schulden!J13&lt;Schulden!J9,X76&gt;0),MAX(0,X76+Y76-MIN(Schulden!G13,X76+Y76)),0)+IF(AND(Schulden!J14&lt;Schulden!J9,AB76&gt;0),MAX(0,AB76+AC76-MIN(Schulden!G14,AB76+AC76)),0)+IF(AND(Schulden!J15&lt;Schulden!J9,AF76&gt;0),MAX(0,AF76+AG76-MIN(Schulden!G15,AF76+AG76)),0)+IF(AND(Schulden!J16&lt;Schulden!J9,AJ76&gt;0),MAX(0,AJ76+AK76-MIN(Schulden!G16,AJ76+AK76)),0)+IF(AND(Schulden!J17&lt;Schulden!J9,AN76&gt;0),MAX(0,AN76+AO76-MIN(Schulden!G17,AN76+AO76)),0)+IF(AND(Schulden!J18&lt;Schulden!J9,AR76&gt;0),MAX(0,AR76+AS76-MIN(Schulden!G18,AR76+AS76)),0)+IF(AND(Schulden!J19&lt;Schulden!J9,AV76&gt;0),MAX(0,AV76+AW76-MIN(Schulden!G19,AV76+AW76)),0)+IF(AND(Schulden!J20&lt;Schulden!J9,AZ76&gt;0),MAX(0,AZ76+BA76-MIN(Schulden!G20,AZ76+BA76)),0)+IF(AND(Schulden!J21&lt;Schulden!J9,BD76&gt;0),MAX(0,BD76+BE76-MIN(Schulden!G21,BD76+BE76)),0)+IF(AND(Schulden!J22&lt;Schulden!J9,BH76&gt;0),MAX(0,BH76+BI76-MIN(Schulden!G22,BH76+BI76)),0))),MAX(0,H76+I76-MIN(Schulden!G9,H76+I76)))+SUMIFS(Sonderzahlungen!$D$8:$D$67,Sonderzahlungen!$G$8:$G$67,$B76,Sonderzahlungen!$E$8:$E$67,"Gezielte Schuld",Sonderzahlungen!$F$8:$F$67,Schulden!B9)))</f>
        <v/>
      </c>
      <c r="K76" s="24">
        <f>MAX(0,H76+I76-J76)</f>
        <v/>
      </c>
      <c r="L76" s="24">
        <f>O75</f>
        <v/>
      </c>
      <c r="M76" s="24">
        <f>IF(L76&lt;=0,0,L76*Schulden!F10/12)</f>
        <v/>
      </c>
      <c r="N76" s="24">
        <f>IF(L76&lt;=0,0,MIN(L76+M76,MIN(Schulden!G10,L76+M76)+MIN(MAX(0,Strategie!$C$9+SUMIFS(Sonderzahlungen!$D$8:$D$67,Sonderzahlungen!$G$8:$G$67,$B76,Sonderzahlungen!$E$8:$E$67,"Nach Strategie")-(IF(AND(Schulden!J8&lt;Schulden!J10,D76&gt;0),MAX(0,D76+E76-MIN(Schulden!G8,D76+E76)),0)+IF(AND(Schulden!J9&lt;Schulden!J10,H76&gt;0),MAX(0,H76+I76-MIN(Schulden!G9,H76+I76)),0)+IF(AND(Schulden!J10&lt;Schulden!J10,L76&gt;0),MAX(0,L76+M76-MIN(Schulden!G10,L76+M76)),0)+IF(AND(Schulden!J11&lt;Schulden!J10,P76&gt;0),MAX(0,P76+Q76-MIN(Schulden!G11,P76+Q76)),0)+IF(AND(Schulden!J12&lt;Schulden!J10,T76&gt;0),MAX(0,T76+U76-MIN(Schulden!G12,T76+U76)),0)+IF(AND(Schulden!J13&lt;Schulden!J10,X76&gt;0),MAX(0,X76+Y76-MIN(Schulden!G13,X76+Y76)),0)+IF(AND(Schulden!J14&lt;Schulden!J10,AB76&gt;0),MAX(0,AB76+AC76-MIN(Schulden!G14,AB76+AC76)),0)+IF(AND(Schulden!J15&lt;Schulden!J10,AF76&gt;0),MAX(0,AF76+AG76-MIN(Schulden!G15,AF76+AG76)),0)+IF(AND(Schulden!J16&lt;Schulden!J10,AJ76&gt;0),MAX(0,AJ76+AK76-MIN(Schulden!G16,AJ76+AK76)),0)+IF(AND(Schulden!J17&lt;Schulden!J10,AN76&gt;0),MAX(0,AN76+AO76-MIN(Schulden!G17,AN76+AO76)),0)+IF(AND(Schulden!J18&lt;Schulden!J10,AR76&gt;0),MAX(0,AR76+AS76-MIN(Schulden!G18,AR76+AS76)),0)+IF(AND(Schulden!J19&lt;Schulden!J10,AV76&gt;0),MAX(0,AV76+AW76-MIN(Schulden!G19,AV76+AW76)),0)+IF(AND(Schulden!J20&lt;Schulden!J10,AZ76&gt;0),MAX(0,AZ76+BA76-MIN(Schulden!G20,AZ76+BA76)),0)+IF(AND(Schulden!J21&lt;Schulden!J10,BD76&gt;0),MAX(0,BD76+BE76-MIN(Schulden!G21,BD76+BE76)),0)+IF(AND(Schulden!J22&lt;Schulden!J10,BH76&gt;0),MAX(0,BH76+BI76-MIN(Schulden!G22,BH76+BI76)),0))),MAX(0,L76+M76-MIN(Schulden!G10,L76+M76)))+SUMIFS(Sonderzahlungen!$D$8:$D$67,Sonderzahlungen!$G$8:$G$67,$B76,Sonderzahlungen!$E$8:$E$67,"Gezielte Schuld",Sonderzahlungen!$F$8:$F$67,Schulden!B10)))</f>
        <v/>
      </c>
      <c r="O76" s="24">
        <f>MAX(0,L76+M76-N76)</f>
        <v/>
      </c>
      <c r="P76" s="24">
        <f>S75</f>
        <v/>
      </c>
      <c r="Q76" s="24">
        <f>IF(P76&lt;=0,0,P76*Schulden!F11/12)</f>
        <v/>
      </c>
      <c r="R76" s="24">
        <f>IF(P76&lt;=0,0,MIN(P76+Q76,MIN(Schulden!G11,P76+Q76)+MIN(MAX(0,Strategie!$C$9+SUMIFS(Sonderzahlungen!$D$8:$D$67,Sonderzahlungen!$G$8:$G$67,$B76,Sonderzahlungen!$E$8:$E$67,"Nach Strategie")-(IF(AND(Schulden!J8&lt;Schulden!J11,D76&gt;0),MAX(0,D76+E76-MIN(Schulden!G8,D76+E76)),0)+IF(AND(Schulden!J9&lt;Schulden!J11,H76&gt;0),MAX(0,H76+I76-MIN(Schulden!G9,H76+I76)),0)+IF(AND(Schulden!J10&lt;Schulden!J11,L76&gt;0),MAX(0,L76+M76-MIN(Schulden!G10,L76+M76)),0)+IF(AND(Schulden!J11&lt;Schulden!J11,P76&gt;0),MAX(0,P76+Q76-MIN(Schulden!G11,P76+Q76)),0)+IF(AND(Schulden!J12&lt;Schulden!J11,T76&gt;0),MAX(0,T76+U76-MIN(Schulden!G12,T76+U76)),0)+IF(AND(Schulden!J13&lt;Schulden!J11,X76&gt;0),MAX(0,X76+Y76-MIN(Schulden!G13,X76+Y76)),0)+IF(AND(Schulden!J14&lt;Schulden!J11,AB76&gt;0),MAX(0,AB76+AC76-MIN(Schulden!G14,AB76+AC76)),0)+IF(AND(Schulden!J15&lt;Schulden!J11,AF76&gt;0),MAX(0,AF76+AG76-MIN(Schulden!G15,AF76+AG76)),0)+IF(AND(Schulden!J16&lt;Schulden!J11,AJ76&gt;0),MAX(0,AJ76+AK76-MIN(Schulden!G16,AJ76+AK76)),0)+IF(AND(Schulden!J17&lt;Schulden!J11,AN76&gt;0),MAX(0,AN76+AO76-MIN(Schulden!G17,AN76+AO76)),0)+IF(AND(Schulden!J18&lt;Schulden!J11,AR76&gt;0),MAX(0,AR76+AS76-MIN(Schulden!G18,AR76+AS76)),0)+IF(AND(Schulden!J19&lt;Schulden!J11,AV76&gt;0),MAX(0,AV76+AW76-MIN(Schulden!G19,AV76+AW76)),0)+IF(AND(Schulden!J20&lt;Schulden!J11,AZ76&gt;0),MAX(0,AZ76+BA76-MIN(Schulden!G20,AZ76+BA76)),0)+IF(AND(Schulden!J21&lt;Schulden!J11,BD76&gt;0),MAX(0,BD76+BE76-MIN(Schulden!G21,BD76+BE76)),0)+IF(AND(Schulden!J22&lt;Schulden!J11,BH76&gt;0),MAX(0,BH76+BI76-MIN(Schulden!G22,BH76+BI76)),0))),MAX(0,P76+Q76-MIN(Schulden!G11,P76+Q76)))+SUMIFS(Sonderzahlungen!$D$8:$D$67,Sonderzahlungen!$G$8:$G$67,$B76,Sonderzahlungen!$E$8:$E$67,"Gezielte Schuld",Sonderzahlungen!$F$8:$F$67,Schulden!B11)))</f>
        <v/>
      </c>
      <c r="S76" s="24">
        <f>MAX(0,P76+Q76-R76)</f>
        <v/>
      </c>
      <c r="T76" s="24">
        <f>W75</f>
        <v/>
      </c>
      <c r="U76" s="24">
        <f>IF(T76&lt;=0,0,T76*Schulden!F12/12)</f>
        <v/>
      </c>
      <c r="V76" s="24">
        <f>IF(T76&lt;=0,0,MIN(T76+U76,MIN(Schulden!G12,T76+U76)+MIN(MAX(0,Strategie!$C$9+SUMIFS(Sonderzahlungen!$D$8:$D$67,Sonderzahlungen!$G$8:$G$67,$B76,Sonderzahlungen!$E$8:$E$67,"Nach Strategie")-(IF(AND(Schulden!J8&lt;Schulden!J12,D76&gt;0),MAX(0,D76+E76-MIN(Schulden!G8,D76+E76)),0)+IF(AND(Schulden!J9&lt;Schulden!J12,H76&gt;0),MAX(0,H76+I76-MIN(Schulden!G9,H76+I76)),0)+IF(AND(Schulden!J10&lt;Schulden!J12,L76&gt;0),MAX(0,L76+M76-MIN(Schulden!G10,L76+M76)),0)+IF(AND(Schulden!J11&lt;Schulden!J12,P76&gt;0),MAX(0,P76+Q76-MIN(Schulden!G11,P76+Q76)),0)+IF(AND(Schulden!J12&lt;Schulden!J12,T76&gt;0),MAX(0,T76+U76-MIN(Schulden!G12,T76+U76)),0)+IF(AND(Schulden!J13&lt;Schulden!J12,X76&gt;0),MAX(0,X76+Y76-MIN(Schulden!G13,X76+Y76)),0)+IF(AND(Schulden!J14&lt;Schulden!J12,AB76&gt;0),MAX(0,AB76+AC76-MIN(Schulden!G14,AB76+AC76)),0)+IF(AND(Schulden!J15&lt;Schulden!J12,AF76&gt;0),MAX(0,AF76+AG76-MIN(Schulden!G15,AF76+AG76)),0)+IF(AND(Schulden!J16&lt;Schulden!J12,AJ76&gt;0),MAX(0,AJ76+AK76-MIN(Schulden!G16,AJ76+AK76)),0)+IF(AND(Schulden!J17&lt;Schulden!J12,AN76&gt;0),MAX(0,AN76+AO76-MIN(Schulden!G17,AN76+AO76)),0)+IF(AND(Schulden!J18&lt;Schulden!J12,AR76&gt;0),MAX(0,AR76+AS76-MIN(Schulden!G18,AR76+AS76)),0)+IF(AND(Schulden!J19&lt;Schulden!J12,AV76&gt;0),MAX(0,AV76+AW76-MIN(Schulden!G19,AV76+AW76)),0)+IF(AND(Schulden!J20&lt;Schulden!J12,AZ76&gt;0),MAX(0,AZ76+BA76-MIN(Schulden!G20,AZ76+BA76)),0)+IF(AND(Schulden!J21&lt;Schulden!J12,BD76&gt;0),MAX(0,BD76+BE76-MIN(Schulden!G21,BD76+BE76)),0)+IF(AND(Schulden!J22&lt;Schulden!J12,BH76&gt;0),MAX(0,BH76+BI76-MIN(Schulden!G22,BH76+BI76)),0))),MAX(0,T76+U76-MIN(Schulden!G12,T76+U76)))+SUMIFS(Sonderzahlungen!$D$8:$D$67,Sonderzahlungen!$G$8:$G$67,$B76,Sonderzahlungen!$E$8:$E$67,"Gezielte Schuld",Sonderzahlungen!$F$8:$F$67,Schulden!B12)))</f>
        <v/>
      </c>
      <c r="W76" s="24">
        <f>MAX(0,T76+U76-V76)</f>
        <v/>
      </c>
      <c r="X76" s="24">
        <f>AA75</f>
        <v/>
      </c>
      <c r="Y76" s="24">
        <f>IF(X76&lt;=0,0,X76*Schulden!F13/12)</f>
        <v/>
      </c>
      <c r="Z76" s="24">
        <f>IF(X76&lt;=0,0,MIN(X76+Y76,MIN(Schulden!G13,X76+Y76)+MIN(MAX(0,Strategie!$C$9+SUMIFS(Sonderzahlungen!$D$8:$D$67,Sonderzahlungen!$G$8:$G$67,$B76,Sonderzahlungen!$E$8:$E$67,"Nach Strategie")-(IF(AND(Schulden!J8&lt;Schulden!J13,D76&gt;0),MAX(0,D76+E76-MIN(Schulden!G8,D76+E76)),0)+IF(AND(Schulden!J9&lt;Schulden!J13,H76&gt;0),MAX(0,H76+I76-MIN(Schulden!G9,H76+I76)),0)+IF(AND(Schulden!J10&lt;Schulden!J13,L76&gt;0),MAX(0,L76+M76-MIN(Schulden!G10,L76+M76)),0)+IF(AND(Schulden!J11&lt;Schulden!J13,P76&gt;0),MAX(0,P76+Q76-MIN(Schulden!G11,P76+Q76)),0)+IF(AND(Schulden!J12&lt;Schulden!J13,T76&gt;0),MAX(0,T76+U76-MIN(Schulden!G12,T76+U76)),0)+IF(AND(Schulden!J13&lt;Schulden!J13,X76&gt;0),MAX(0,X76+Y76-MIN(Schulden!G13,X76+Y76)),0)+IF(AND(Schulden!J14&lt;Schulden!J13,AB76&gt;0),MAX(0,AB76+AC76-MIN(Schulden!G14,AB76+AC76)),0)+IF(AND(Schulden!J15&lt;Schulden!J13,AF76&gt;0),MAX(0,AF76+AG76-MIN(Schulden!G15,AF76+AG76)),0)+IF(AND(Schulden!J16&lt;Schulden!J13,AJ76&gt;0),MAX(0,AJ76+AK76-MIN(Schulden!G16,AJ76+AK76)),0)+IF(AND(Schulden!J17&lt;Schulden!J13,AN76&gt;0),MAX(0,AN76+AO76-MIN(Schulden!G17,AN76+AO76)),0)+IF(AND(Schulden!J18&lt;Schulden!J13,AR76&gt;0),MAX(0,AR76+AS76-MIN(Schulden!G18,AR76+AS76)),0)+IF(AND(Schulden!J19&lt;Schulden!J13,AV76&gt;0),MAX(0,AV76+AW76-MIN(Schulden!G19,AV76+AW76)),0)+IF(AND(Schulden!J20&lt;Schulden!J13,AZ76&gt;0),MAX(0,AZ76+BA76-MIN(Schulden!G20,AZ76+BA76)),0)+IF(AND(Schulden!J21&lt;Schulden!J13,BD76&gt;0),MAX(0,BD76+BE76-MIN(Schulden!G21,BD76+BE76)),0)+IF(AND(Schulden!J22&lt;Schulden!J13,BH76&gt;0),MAX(0,BH76+BI76-MIN(Schulden!G22,BH76+BI76)),0))),MAX(0,X76+Y76-MIN(Schulden!G13,X76+Y76)))+SUMIFS(Sonderzahlungen!$D$8:$D$67,Sonderzahlungen!$G$8:$G$67,$B76,Sonderzahlungen!$E$8:$E$67,"Gezielte Schuld",Sonderzahlungen!$F$8:$F$67,Schulden!B13)))</f>
        <v/>
      </c>
      <c r="AA76" s="24">
        <f>MAX(0,X76+Y76-Z76)</f>
        <v/>
      </c>
      <c r="AB76" s="24">
        <f>AE75</f>
        <v/>
      </c>
      <c r="AC76" s="24">
        <f>IF(AB76&lt;=0,0,AB76*Schulden!F14/12)</f>
        <v/>
      </c>
      <c r="AD76" s="24">
        <f>IF(AB76&lt;=0,0,MIN(AB76+AC76,MIN(Schulden!G14,AB76+AC76)+MIN(MAX(0,Strategie!$C$9+SUMIFS(Sonderzahlungen!$D$8:$D$67,Sonderzahlungen!$G$8:$G$67,$B76,Sonderzahlungen!$E$8:$E$67,"Nach Strategie")-(IF(AND(Schulden!J8&lt;Schulden!J14,D76&gt;0),MAX(0,D76+E76-MIN(Schulden!G8,D76+E76)),0)+IF(AND(Schulden!J9&lt;Schulden!J14,H76&gt;0),MAX(0,H76+I76-MIN(Schulden!G9,H76+I76)),0)+IF(AND(Schulden!J10&lt;Schulden!J14,L76&gt;0),MAX(0,L76+M76-MIN(Schulden!G10,L76+M76)),0)+IF(AND(Schulden!J11&lt;Schulden!J14,P76&gt;0),MAX(0,P76+Q76-MIN(Schulden!G11,P76+Q76)),0)+IF(AND(Schulden!J12&lt;Schulden!J14,T76&gt;0),MAX(0,T76+U76-MIN(Schulden!G12,T76+U76)),0)+IF(AND(Schulden!J13&lt;Schulden!J14,X76&gt;0),MAX(0,X76+Y76-MIN(Schulden!G13,X76+Y76)),0)+IF(AND(Schulden!J14&lt;Schulden!J14,AB76&gt;0),MAX(0,AB76+AC76-MIN(Schulden!G14,AB76+AC76)),0)+IF(AND(Schulden!J15&lt;Schulden!J14,AF76&gt;0),MAX(0,AF76+AG76-MIN(Schulden!G15,AF76+AG76)),0)+IF(AND(Schulden!J16&lt;Schulden!J14,AJ76&gt;0),MAX(0,AJ76+AK76-MIN(Schulden!G16,AJ76+AK76)),0)+IF(AND(Schulden!J17&lt;Schulden!J14,AN76&gt;0),MAX(0,AN76+AO76-MIN(Schulden!G17,AN76+AO76)),0)+IF(AND(Schulden!J18&lt;Schulden!J14,AR76&gt;0),MAX(0,AR76+AS76-MIN(Schulden!G18,AR76+AS76)),0)+IF(AND(Schulden!J19&lt;Schulden!J14,AV76&gt;0),MAX(0,AV76+AW76-MIN(Schulden!G19,AV76+AW76)),0)+IF(AND(Schulden!J20&lt;Schulden!J14,AZ76&gt;0),MAX(0,AZ76+BA76-MIN(Schulden!G20,AZ76+BA76)),0)+IF(AND(Schulden!J21&lt;Schulden!J14,BD76&gt;0),MAX(0,BD76+BE76-MIN(Schulden!G21,BD76+BE76)),0)+IF(AND(Schulden!J22&lt;Schulden!J14,BH76&gt;0),MAX(0,BH76+BI76-MIN(Schulden!G22,BH76+BI76)),0))),MAX(0,AB76+AC76-MIN(Schulden!G14,AB76+AC76)))+SUMIFS(Sonderzahlungen!$D$8:$D$67,Sonderzahlungen!$G$8:$G$67,$B76,Sonderzahlungen!$E$8:$E$67,"Gezielte Schuld",Sonderzahlungen!$F$8:$F$67,Schulden!B14)))</f>
        <v/>
      </c>
      <c r="AE76" s="24">
        <f>MAX(0,AB76+AC76-AD76)</f>
        <v/>
      </c>
      <c r="AF76" s="24">
        <f>AI75</f>
        <v/>
      </c>
      <c r="AG76" s="24">
        <f>IF(AF76&lt;=0,0,AF76*Schulden!F15/12)</f>
        <v/>
      </c>
      <c r="AH76" s="24">
        <f>IF(AF76&lt;=0,0,MIN(AF76+AG76,MIN(Schulden!G15,AF76+AG76)+MIN(MAX(0,Strategie!$C$9+SUMIFS(Sonderzahlungen!$D$8:$D$67,Sonderzahlungen!$G$8:$G$67,$B76,Sonderzahlungen!$E$8:$E$67,"Nach Strategie")-(IF(AND(Schulden!J8&lt;Schulden!J15,D76&gt;0),MAX(0,D76+E76-MIN(Schulden!G8,D76+E76)),0)+IF(AND(Schulden!J9&lt;Schulden!J15,H76&gt;0),MAX(0,H76+I76-MIN(Schulden!G9,H76+I76)),0)+IF(AND(Schulden!J10&lt;Schulden!J15,L76&gt;0),MAX(0,L76+M76-MIN(Schulden!G10,L76+M76)),0)+IF(AND(Schulden!J11&lt;Schulden!J15,P76&gt;0),MAX(0,P76+Q76-MIN(Schulden!G11,P76+Q76)),0)+IF(AND(Schulden!J12&lt;Schulden!J15,T76&gt;0),MAX(0,T76+U76-MIN(Schulden!G12,T76+U76)),0)+IF(AND(Schulden!J13&lt;Schulden!J15,X76&gt;0),MAX(0,X76+Y76-MIN(Schulden!G13,X76+Y76)),0)+IF(AND(Schulden!J14&lt;Schulden!J15,AB76&gt;0),MAX(0,AB76+AC76-MIN(Schulden!G14,AB76+AC76)),0)+IF(AND(Schulden!J15&lt;Schulden!J15,AF76&gt;0),MAX(0,AF76+AG76-MIN(Schulden!G15,AF76+AG76)),0)+IF(AND(Schulden!J16&lt;Schulden!J15,AJ76&gt;0),MAX(0,AJ76+AK76-MIN(Schulden!G16,AJ76+AK76)),0)+IF(AND(Schulden!J17&lt;Schulden!J15,AN76&gt;0),MAX(0,AN76+AO76-MIN(Schulden!G17,AN76+AO76)),0)+IF(AND(Schulden!J18&lt;Schulden!J15,AR76&gt;0),MAX(0,AR76+AS76-MIN(Schulden!G18,AR76+AS76)),0)+IF(AND(Schulden!J19&lt;Schulden!J15,AV76&gt;0),MAX(0,AV76+AW76-MIN(Schulden!G19,AV76+AW76)),0)+IF(AND(Schulden!J20&lt;Schulden!J15,AZ76&gt;0),MAX(0,AZ76+BA76-MIN(Schulden!G20,AZ76+BA76)),0)+IF(AND(Schulden!J21&lt;Schulden!J15,BD76&gt;0),MAX(0,BD76+BE76-MIN(Schulden!G21,BD76+BE76)),0)+IF(AND(Schulden!J22&lt;Schulden!J15,BH76&gt;0),MAX(0,BH76+BI76-MIN(Schulden!G22,BH76+BI76)),0))),MAX(0,AF76+AG76-MIN(Schulden!G15,AF76+AG76)))+SUMIFS(Sonderzahlungen!$D$8:$D$67,Sonderzahlungen!$G$8:$G$67,$B76,Sonderzahlungen!$E$8:$E$67,"Gezielte Schuld",Sonderzahlungen!$F$8:$F$67,Schulden!B15)))</f>
        <v/>
      </c>
      <c r="AI76" s="24">
        <f>MAX(0,AF76+AG76-AH76)</f>
        <v/>
      </c>
      <c r="AJ76" s="24">
        <f>AM75</f>
        <v/>
      </c>
      <c r="AK76" s="24">
        <f>IF(AJ76&lt;=0,0,AJ76*Schulden!F16/12)</f>
        <v/>
      </c>
      <c r="AL76" s="24">
        <f>IF(AJ76&lt;=0,0,MIN(AJ76+AK76,MIN(Schulden!G16,AJ76+AK76)+MIN(MAX(0,Strategie!$C$9+SUMIFS(Sonderzahlungen!$D$8:$D$67,Sonderzahlungen!$G$8:$G$67,$B76,Sonderzahlungen!$E$8:$E$67,"Nach Strategie")-(IF(AND(Schulden!J8&lt;Schulden!J16,D76&gt;0),MAX(0,D76+E76-MIN(Schulden!G8,D76+E76)),0)+IF(AND(Schulden!J9&lt;Schulden!J16,H76&gt;0),MAX(0,H76+I76-MIN(Schulden!G9,H76+I76)),0)+IF(AND(Schulden!J10&lt;Schulden!J16,L76&gt;0),MAX(0,L76+M76-MIN(Schulden!G10,L76+M76)),0)+IF(AND(Schulden!J11&lt;Schulden!J16,P76&gt;0),MAX(0,P76+Q76-MIN(Schulden!G11,P76+Q76)),0)+IF(AND(Schulden!J12&lt;Schulden!J16,T76&gt;0),MAX(0,T76+U76-MIN(Schulden!G12,T76+U76)),0)+IF(AND(Schulden!J13&lt;Schulden!J16,X76&gt;0),MAX(0,X76+Y76-MIN(Schulden!G13,X76+Y76)),0)+IF(AND(Schulden!J14&lt;Schulden!J16,AB76&gt;0),MAX(0,AB76+AC76-MIN(Schulden!G14,AB76+AC76)),0)+IF(AND(Schulden!J15&lt;Schulden!J16,AF76&gt;0),MAX(0,AF76+AG76-MIN(Schulden!G15,AF76+AG76)),0)+IF(AND(Schulden!J16&lt;Schulden!J16,AJ76&gt;0),MAX(0,AJ76+AK76-MIN(Schulden!G16,AJ76+AK76)),0)+IF(AND(Schulden!J17&lt;Schulden!J16,AN76&gt;0),MAX(0,AN76+AO76-MIN(Schulden!G17,AN76+AO76)),0)+IF(AND(Schulden!J18&lt;Schulden!J16,AR76&gt;0),MAX(0,AR76+AS76-MIN(Schulden!G18,AR76+AS76)),0)+IF(AND(Schulden!J19&lt;Schulden!J16,AV76&gt;0),MAX(0,AV76+AW76-MIN(Schulden!G19,AV76+AW76)),0)+IF(AND(Schulden!J20&lt;Schulden!J16,AZ76&gt;0),MAX(0,AZ76+BA76-MIN(Schulden!G20,AZ76+BA76)),0)+IF(AND(Schulden!J21&lt;Schulden!J16,BD76&gt;0),MAX(0,BD76+BE76-MIN(Schulden!G21,BD76+BE76)),0)+IF(AND(Schulden!J22&lt;Schulden!J16,BH76&gt;0),MAX(0,BH76+BI76-MIN(Schulden!G22,BH76+BI76)),0))),MAX(0,AJ76+AK76-MIN(Schulden!G16,AJ76+AK76)))+SUMIFS(Sonderzahlungen!$D$8:$D$67,Sonderzahlungen!$G$8:$G$67,$B76,Sonderzahlungen!$E$8:$E$67,"Gezielte Schuld",Sonderzahlungen!$F$8:$F$67,Schulden!B16)))</f>
        <v/>
      </c>
      <c r="AM76" s="24">
        <f>MAX(0,AJ76+AK76-AL76)</f>
        <v/>
      </c>
      <c r="AN76" s="24">
        <f>AQ75</f>
        <v/>
      </c>
      <c r="AO76" s="24">
        <f>IF(AN76&lt;=0,0,AN76*Schulden!F17/12)</f>
        <v/>
      </c>
      <c r="AP76" s="24">
        <f>IF(AN76&lt;=0,0,MIN(AN76+AO76,MIN(Schulden!G17,AN76+AO76)+MIN(MAX(0,Strategie!$C$9+SUMIFS(Sonderzahlungen!$D$8:$D$67,Sonderzahlungen!$G$8:$G$67,$B76,Sonderzahlungen!$E$8:$E$67,"Nach Strategie")-(IF(AND(Schulden!J8&lt;Schulden!J17,D76&gt;0),MAX(0,D76+E76-MIN(Schulden!G8,D76+E76)),0)+IF(AND(Schulden!J9&lt;Schulden!J17,H76&gt;0),MAX(0,H76+I76-MIN(Schulden!G9,H76+I76)),0)+IF(AND(Schulden!J10&lt;Schulden!J17,L76&gt;0),MAX(0,L76+M76-MIN(Schulden!G10,L76+M76)),0)+IF(AND(Schulden!J11&lt;Schulden!J17,P76&gt;0),MAX(0,P76+Q76-MIN(Schulden!G11,P76+Q76)),0)+IF(AND(Schulden!J12&lt;Schulden!J17,T76&gt;0),MAX(0,T76+U76-MIN(Schulden!G12,T76+U76)),0)+IF(AND(Schulden!J13&lt;Schulden!J17,X76&gt;0),MAX(0,X76+Y76-MIN(Schulden!G13,X76+Y76)),0)+IF(AND(Schulden!J14&lt;Schulden!J17,AB76&gt;0),MAX(0,AB76+AC76-MIN(Schulden!G14,AB76+AC76)),0)+IF(AND(Schulden!J15&lt;Schulden!J17,AF76&gt;0),MAX(0,AF76+AG76-MIN(Schulden!G15,AF76+AG76)),0)+IF(AND(Schulden!J16&lt;Schulden!J17,AJ76&gt;0),MAX(0,AJ76+AK76-MIN(Schulden!G16,AJ76+AK76)),0)+IF(AND(Schulden!J17&lt;Schulden!J17,AN76&gt;0),MAX(0,AN76+AO76-MIN(Schulden!G17,AN76+AO76)),0)+IF(AND(Schulden!J18&lt;Schulden!J17,AR76&gt;0),MAX(0,AR76+AS76-MIN(Schulden!G18,AR76+AS76)),0)+IF(AND(Schulden!J19&lt;Schulden!J17,AV76&gt;0),MAX(0,AV76+AW76-MIN(Schulden!G19,AV76+AW76)),0)+IF(AND(Schulden!J20&lt;Schulden!J17,AZ76&gt;0),MAX(0,AZ76+BA76-MIN(Schulden!G20,AZ76+BA76)),0)+IF(AND(Schulden!J21&lt;Schulden!J17,BD76&gt;0),MAX(0,BD76+BE76-MIN(Schulden!G21,BD76+BE76)),0)+IF(AND(Schulden!J22&lt;Schulden!J17,BH76&gt;0),MAX(0,BH76+BI76-MIN(Schulden!G22,BH76+BI76)),0))),MAX(0,AN76+AO76-MIN(Schulden!G17,AN76+AO76)))+SUMIFS(Sonderzahlungen!$D$8:$D$67,Sonderzahlungen!$G$8:$G$67,$B76,Sonderzahlungen!$E$8:$E$67,"Gezielte Schuld",Sonderzahlungen!$F$8:$F$67,Schulden!B17)))</f>
        <v/>
      </c>
      <c r="AQ76" s="24">
        <f>MAX(0,AN76+AO76-AP76)</f>
        <v/>
      </c>
      <c r="AR76" s="24">
        <f>AU75</f>
        <v/>
      </c>
      <c r="AS76" s="24">
        <f>IF(AR76&lt;=0,0,AR76*Schulden!F18/12)</f>
        <v/>
      </c>
      <c r="AT76" s="24">
        <f>IF(AR76&lt;=0,0,MIN(AR76+AS76,MIN(Schulden!G18,AR76+AS76)+MIN(MAX(0,Strategie!$C$9+SUMIFS(Sonderzahlungen!$D$8:$D$67,Sonderzahlungen!$G$8:$G$67,$B76,Sonderzahlungen!$E$8:$E$67,"Nach Strategie")-(IF(AND(Schulden!J8&lt;Schulden!J18,D76&gt;0),MAX(0,D76+E76-MIN(Schulden!G8,D76+E76)),0)+IF(AND(Schulden!J9&lt;Schulden!J18,H76&gt;0),MAX(0,H76+I76-MIN(Schulden!G9,H76+I76)),0)+IF(AND(Schulden!J10&lt;Schulden!J18,L76&gt;0),MAX(0,L76+M76-MIN(Schulden!G10,L76+M76)),0)+IF(AND(Schulden!J11&lt;Schulden!J18,P76&gt;0),MAX(0,P76+Q76-MIN(Schulden!G11,P76+Q76)),0)+IF(AND(Schulden!J12&lt;Schulden!J18,T76&gt;0),MAX(0,T76+U76-MIN(Schulden!G12,T76+U76)),0)+IF(AND(Schulden!J13&lt;Schulden!J18,X76&gt;0),MAX(0,X76+Y76-MIN(Schulden!G13,X76+Y76)),0)+IF(AND(Schulden!J14&lt;Schulden!J18,AB76&gt;0),MAX(0,AB76+AC76-MIN(Schulden!G14,AB76+AC76)),0)+IF(AND(Schulden!J15&lt;Schulden!J18,AF76&gt;0),MAX(0,AF76+AG76-MIN(Schulden!G15,AF76+AG76)),0)+IF(AND(Schulden!J16&lt;Schulden!J18,AJ76&gt;0),MAX(0,AJ76+AK76-MIN(Schulden!G16,AJ76+AK76)),0)+IF(AND(Schulden!J17&lt;Schulden!J18,AN76&gt;0),MAX(0,AN76+AO76-MIN(Schulden!G17,AN76+AO76)),0)+IF(AND(Schulden!J18&lt;Schulden!J18,AR76&gt;0),MAX(0,AR76+AS76-MIN(Schulden!G18,AR76+AS76)),0)+IF(AND(Schulden!J19&lt;Schulden!J18,AV76&gt;0),MAX(0,AV76+AW76-MIN(Schulden!G19,AV76+AW76)),0)+IF(AND(Schulden!J20&lt;Schulden!J18,AZ76&gt;0),MAX(0,AZ76+BA76-MIN(Schulden!G20,AZ76+BA76)),0)+IF(AND(Schulden!J21&lt;Schulden!J18,BD76&gt;0),MAX(0,BD76+BE76-MIN(Schulden!G21,BD76+BE76)),0)+IF(AND(Schulden!J22&lt;Schulden!J18,BH76&gt;0),MAX(0,BH76+BI76-MIN(Schulden!G22,BH76+BI76)),0))),MAX(0,AR76+AS76-MIN(Schulden!G18,AR76+AS76)))+SUMIFS(Sonderzahlungen!$D$8:$D$67,Sonderzahlungen!$G$8:$G$67,$B76,Sonderzahlungen!$E$8:$E$67,"Gezielte Schuld",Sonderzahlungen!$F$8:$F$67,Schulden!B18)))</f>
        <v/>
      </c>
      <c r="AU76" s="24">
        <f>MAX(0,AR76+AS76-AT76)</f>
        <v/>
      </c>
      <c r="AV76" s="24">
        <f>AY75</f>
        <v/>
      </c>
      <c r="AW76" s="24">
        <f>IF(AV76&lt;=0,0,AV76*Schulden!F19/12)</f>
        <v/>
      </c>
      <c r="AX76" s="24">
        <f>IF(AV76&lt;=0,0,MIN(AV76+AW76,MIN(Schulden!G19,AV76+AW76)+MIN(MAX(0,Strategie!$C$9+SUMIFS(Sonderzahlungen!$D$8:$D$67,Sonderzahlungen!$G$8:$G$67,$B76,Sonderzahlungen!$E$8:$E$67,"Nach Strategie")-(IF(AND(Schulden!J8&lt;Schulden!J19,D76&gt;0),MAX(0,D76+E76-MIN(Schulden!G8,D76+E76)),0)+IF(AND(Schulden!J9&lt;Schulden!J19,H76&gt;0),MAX(0,H76+I76-MIN(Schulden!G9,H76+I76)),0)+IF(AND(Schulden!J10&lt;Schulden!J19,L76&gt;0),MAX(0,L76+M76-MIN(Schulden!G10,L76+M76)),0)+IF(AND(Schulden!J11&lt;Schulden!J19,P76&gt;0),MAX(0,P76+Q76-MIN(Schulden!G11,P76+Q76)),0)+IF(AND(Schulden!J12&lt;Schulden!J19,T76&gt;0),MAX(0,T76+U76-MIN(Schulden!G12,T76+U76)),0)+IF(AND(Schulden!J13&lt;Schulden!J19,X76&gt;0),MAX(0,X76+Y76-MIN(Schulden!G13,X76+Y76)),0)+IF(AND(Schulden!J14&lt;Schulden!J19,AB76&gt;0),MAX(0,AB76+AC76-MIN(Schulden!G14,AB76+AC76)),0)+IF(AND(Schulden!J15&lt;Schulden!J19,AF76&gt;0),MAX(0,AF76+AG76-MIN(Schulden!G15,AF76+AG76)),0)+IF(AND(Schulden!J16&lt;Schulden!J19,AJ76&gt;0),MAX(0,AJ76+AK76-MIN(Schulden!G16,AJ76+AK76)),0)+IF(AND(Schulden!J17&lt;Schulden!J19,AN76&gt;0),MAX(0,AN76+AO76-MIN(Schulden!G17,AN76+AO76)),0)+IF(AND(Schulden!J18&lt;Schulden!J19,AR76&gt;0),MAX(0,AR76+AS76-MIN(Schulden!G18,AR76+AS76)),0)+IF(AND(Schulden!J19&lt;Schulden!J19,AV76&gt;0),MAX(0,AV76+AW76-MIN(Schulden!G19,AV76+AW76)),0)+IF(AND(Schulden!J20&lt;Schulden!J19,AZ76&gt;0),MAX(0,AZ76+BA76-MIN(Schulden!G20,AZ76+BA76)),0)+IF(AND(Schulden!J21&lt;Schulden!J19,BD76&gt;0),MAX(0,BD76+BE76-MIN(Schulden!G21,BD76+BE76)),0)+IF(AND(Schulden!J22&lt;Schulden!J19,BH76&gt;0),MAX(0,BH76+BI76-MIN(Schulden!G22,BH76+BI76)),0))),MAX(0,AV76+AW76-MIN(Schulden!G19,AV76+AW76)))+SUMIFS(Sonderzahlungen!$D$8:$D$67,Sonderzahlungen!$G$8:$G$67,$B76,Sonderzahlungen!$E$8:$E$67,"Gezielte Schuld",Sonderzahlungen!$F$8:$F$67,Schulden!B19)))</f>
        <v/>
      </c>
      <c r="AY76" s="24">
        <f>MAX(0,AV76+AW76-AX76)</f>
        <v/>
      </c>
      <c r="AZ76" s="24">
        <f>BC75</f>
        <v/>
      </c>
      <c r="BA76" s="24">
        <f>IF(AZ76&lt;=0,0,AZ76*Schulden!F20/12)</f>
        <v/>
      </c>
      <c r="BB76" s="24">
        <f>IF(AZ76&lt;=0,0,MIN(AZ76+BA76,MIN(Schulden!G20,AZ76+BA76)+MIN(MAX(0,Strategie!$C$9+SUMIFS(Sonderzahlungen!$D$8:$D$67,Sonderzahlungen!$G$8:$G$67,$B76,Sonderzahlungen!$E$8:$E$67,"Nach Strategie")-(IF(AND(Schulden!J8&lt;Schulden!J20,D76&gt;0),MAX(0,D76+E76-MIN(Schulden!G8,D76+E76)),0)+IF(AND(Schulden!J9&lt;Schulden!J20,H76&gt;0),MAX(0,H76+I76-MIN(Schulden!G9,H76+I76)),0)+IF(AND(Schulden!J10&lt;Schulden!J20,L76&gt;0),MAX(0,L76+M76-MIN(Schulden!G10,L76+M76)),0)+IF(AND(Schulden!J11&lt;Schulden!J20,P76&gt;0),MAX(0,P76+Q76-MIN(Schulden!G11,P76+Q76)),0)+IF(AND(Schulden!J12&lt;Schulden!J20,T76&gt;0),MAX(0,T76+U76-MIN(Schulden!G12,T76+U76)),0)+IF(AND(Schulden!J13&lt;Schulden!J20,X76&gt;0),MAX(0,X76+Y76-MIN(Schulden!G13,X76+Y76)),0)+IF(AND(Schulden!J14&lt;Schulden!J20,AB76&gt;0),MAX(0,AB76+AC76-MIN(Schulden!G14,AB76+AC76)),0)+IF(AND(Schulden!J15&lt;Schulden!J20,AF76&gt;0),MAX(0,AF76+AG76-MIN(Schulden!G15,AF76+AG76)),0)+IF(AND(Schulden!J16&lt;Schulden!J20,AJ76&gt;0),MAX(0,AJ76+AK76-MIN(Schulden!G16,AJ76+AK76)),0)+IF(AND(Schulden!J17&lt;Schulden!J20,AN76&gt;0),MAX(0,AN76+AO76-MIN(Schulden!G17,AN76+AO76)),0)+IF(AND(Schulden!J18&lt;Schulden!J20,AR76&gt;0),MAX(0,AR76+AS76-MIN(Schulden!G18,AR76+AS76)),0)+IF(AND(Schulden!J19&lt;Schulden!J20,AV76&gt;0),MAX(0,AV76+AW76-MIN(Schulden!G19,AV76+AW76)),0)+IF(AND(Schulden!J20&lt;Schulden!J20,AZ76&gt;0),MAX(0,AZ76+BA76-MIN(Schulden!G20,AZ76+BA76)),0)+IF(AND(Schulden!J21&lt;Schulden!J20,BD76&gt;0),MAX(0,BD76+BE76-MIN(Schulden!G21,BD76+BE76)),0)+IF(AND(Schulden!J22&lt;Schulden!J20,BH76&gt;0),MAX(0,BH76+BI76-MIN(Schulden!G22,BH76+BI76)),0))),MAX(0,AZ76+BA76-MIN(Schulden!G20,AZ76+BA76)))+SUMIFS(Sonderzahlungen!$D$8:$D$67,Sonderzahlungen!$G$8:$G$67,$B76,Sonderzahlungen!$E$8:$E$67,"Gezielte Schuld",Sonderzahlungen!$F$8:$F$67,Schulden!B20)))</f>
        <v/>
      </c>
      <c r="BC76" s="24">
        <f>MAX(0,AZ76+BA76-BB76)</f>
        <v/>
      </c>
      <c r="BD76" s="24">
        <f>BG75</f>
        <v/>
      </c>
      <c r="BE76" s="24">
        <f>IF(BD76&lt;=0,0,BD76*Schulden!F21/12)</f>
        <v/>
      </c>
      <c r="BF76" s="24">
        <f>IF(BD76&lt;=0,0,MIN(BD76+BE76,MIN(Schulden!G21,BD76+BE76)+MIN(MAX(0,Strategie!$C$9+SUMIFS(Sonderzahlungen!$D$8:$D$67,Sonderzahlungen!$G$8:$G$67,$B76,Sonderzahlungen!$E$8:$E$67,"Nach Strategie")-(IF(AND(Schulden!J8&lt;Schulden!J21,D76&gt;0),MAX(0,D76+E76-MIN(Schulden!G8,D76+E76)),0)+IF(AND(Schulden!J9&lt;Schulden!J21,H76&gt;0),MAX(0,H76+I76-MIN(Schulden!G9,H76+I76)),0)+IF(AND(Schulden!J10&lt;Schulden!J21,L76&gt;0),MAX(0,L76+M76-MIN(Schulden!G10,L76+M76)),0)+IF(AND(Schulden!J11&lt;Schulden!J21,P76&gt;0),MAX(0,P76+Q76-MIN(Schulden!G11,P76+Q76)),0)+IF(AND(Schulden!J12&lt;Schulden!J21,T76&gt;0),MAX(0,T76+U76-MIN(Schulden!G12,T76+U76)),0)+IF(AND(Schulden!J13&lt;Schulden!J21,X76&gt;0),MAX(0,X76+Y76-MIN(Schulden!G13,X76+Y76)),0)+IF(AND(Schulden!J14&lt;Schulden!J21,AB76&gt;0),MAX(0,AB76+AC76-MIN(Schulden!G14,AB76+AC76)),0)+IF(AND(Schulden!J15&lt;Schulden!J21,AF76&gt;0),MAX(0,AF76+AG76-MIN(Schulden!G15,AF76+AG76)),0)+IF(AND(Schulden!J16&lt;Schulden!J21,AJ76&gt;0),MAX(0,AJ76+AK76-MIN(Schulden!G16,AJ76+AK76)),0)+IF(AND(Schulden!J17&lt;Schulden!J21,AN76&gt;0),MAX(0,AN76+AO76-MIN(Schulden!G17,AN76+AO76)),0)+IF(AND(Schulden!J18&lt;Schulden!J21,AR76&gt;0),MAX(0,AR76+AS76-MIN(Schulden!G18,AR76+AS76)),0)+IF(AND(Schulden!J19&lt;Schulden!J21,AV76&gt;0),MAX(0,AV76+AW76-MIN(Schulden!G19,AV76+AW76)),0)+IF(AND(Schulden!J20&lt;Schulden!J21,AZ76&gt;0),MAX(0,AZ76+BA76-MIN(Schulden!G20,AZ76+BA76)),0)+IF(AND(Schulden!J21&lt;Schulden!J21,BD76&gt;0),MAX(0,BD76+BE76-MIN(Schulden!G21,BD76+BE76)),0)+IF(AND(Schulden!J22&lt;Schulden!J21,BH76&gt;0),MAX(0,BH76+BI76-MIN(Schulden!G22,BH76+BI76)),0))),MAX(0,BD76+BE76-MIN(Schulden!G21,BD76+BE76)))+SUMIFS(Sonderzahlungen!$D$8:$D$67,Sonderzahlungen!$G$8:$G$67,$B76,Sonderzahlungen!$E$8:$E$67,"Gezielte Schuld",Sonderzahlungen!$F$8:$F$67,Schulden!B21)))</f>
        <v/>
      </c>
      <c r="BG76" s="24">
        <f>MAX(0,BD76+BE76-BF76)</f>
        <v/>
      </c>
      <c r="BH76" s="24">
        <f>BK75</f>
        <v/>
      </c>
      <c r="BI76" s="24">
        <f>IF(BH76&lt;=0,0,BH76*Schulden!F22/12)</f>
        <v/>
      </c>
      <c r="BJ76" s="24">
        <f>IF(BH76&lt;=0,0,MIN(BH76+BI76,MIN(Schulden!G22,BH76+BI76)+MIN(MAX(0,Strategie!$C$9+SUMIFS(Sonderzahlungen!$D$8:$D$67,Sonderzahlungen!$G$8:$G$67,$B76,Sonderzahlungen!$E$8:$E$67,"Nach Strategie")-(IF(AND(Schulden!J8&lt;Schulden!J22,D76&gt;0),MAX(0,D76+E76-MIN(Schulden!G8,D76+E76)),0)+IF(AND(Schulden!J9&lt;Schulden!J22,H76&gt;0),MAX(0,H76+I76-MIN(Schulden!G9,H76+I76)),0)+IF(AND(Schulden!J10&lt;Schulden!J22,L76&gt;0),MAX(0,L76+M76-MIN(Schulden!G10,L76+M76)),0)+IF(AND(Schulden!J11&lt;Schulden!J22,P76&gt;0),MAX(0,P76+Q76-MIN(Schulden!G11,P76+Q76)),0)+IF(AND(Schulden!J12&lt;Schulden!J22,T76&gt;0),MAX(0,T76+U76-MIN(Schulden!G12,T76+U76)),0)+IF(AND(Schulden!J13&lt;Schulden!J22,X76&gt;0),MAX(0,X76+Y76-MIN(Schulden!G13,X76+Y76)),0)+IF(AND(Schulden!J14&lt;Schulden!J22,AB76&gt;0),MAX(0,AB76+AC76-MIN(Schulden!G14,AB76+AC76)),0)+IF(AND(Schulden!J15&lt;Schulden!J22,AF76&gt;0),MAX(0,AF76+AG76-MIN(Schulden!G15,AF76+AG76)),0)+IF(AND(Schulden!J16&lt;Schulden!J22,AJ76&gt;0),MAX(0,AJ76+AK76-MIN(Schulden!G16,AJ76+AK76)),0)+IF(AND(Schulden!J17&lt;Schulden!J22,AN76&gt;0),MAX(0,AN76+AO76-MIN(Schulden!G17,AN76+AO76)),0)+IF(AND(Schulden!J18&lt;Schulden!J22,AR76&gt;0),MAX(0,AR76+AS76-MIN(Schulden!G18,AR76+AS76)),0)+IF(AND(Schulden!J19&lt;Schulden!J22,AV76&gt;0),MAX(0,AV76+AW76-MIN(Schulden!G19,AV76+AW76)),0)+IF(AND(Schulden!J20&lt;Schulden!J22,AZ76&gt;0),MAX(0,AZ76+BA76-MIN(Schulden!G20,AZ76+BA76)),0)+IF(AND(Schulden!J21&lt;Schulden!J22,BD76&gt;0),MAX(0,BD76+BE76-MIN(Schulden!G21,BD76+BE76)),0)+IF(AND(Schulden!J22&lt;Schulden!J22,BH76&gt;0),MAX(0,BH76+BI76-MIN(Schulden!G22,BH76+BI76)),0))),MAX(0,BH76+BI76-MIN(Schulden!G22,BH76+BI76)))+SUMIFS(Sonderzahlungen!$D$8:$D$67,Sonderzahlungen!$G$8:$G$67,$B76,Sonderzahlungen!$E$8:$E$67,"Gezielte Schuld",Sonderzahlungen!$F$8:$F$67,Schulden!B22)))</f>
        <v/>
      </c>
      <c r="BK76" s="24">
        <f>MAX(0,BH76+BI76-BJ76)</f>
        <v/>
      </c>
    </row>
    <row r="77">
      <c r="B77" s="23">
        <f>EDATE(B76,1)</f>
        <v/>
      </c>
      <c r="C77" s="24">
        <f>SUMIFS(Sonderzahlungen!$D$8:$D$67,Sonderzahlungen!$G$8:$G$67,B77)</f>
        <v/>
      </c>
      <c r="D77" s="24">
        <f>G76</f>
        <v/>
      </c>
      <c r="E77" s="24">
        <f>IF(D77&lt;=0,0,D77*Schulden!F8/12)</f>
        <v/>
      </c>
      <c r="F77" s="24">
        <f>IF(D77&lt;=0,0,MIN(D77+E77,MIN(Schulden!G8,D77+E77)+MIN(MAX(0,Strategie!$C$9+SUMIFS(Sonderzahlungen!$D$8:$D$67,Sonderzahlungen!$G$8:$G$67,$B77,Sonderzahlungen!$E$8:$E$67,"Nach Strategie")-(IF(AND(Schulden!J8&lt;Schulden!J8,D77&gt;0),MAX(0,D77+E77-MIN(Schulden!G8,D77+E77)),0)+IF(AND(Schulden!J9&lt;Schulden!J8,H77&gt;0),MAX(0,H77+I77-MIN(Schulden!G9,H77+I77)),0)+IF(AND(Schulden!J10&lt;Schulden!J8,L77&gt;0),MAX(0,L77+M77-MIN(Schulden!G10,L77+M77)),0)+IF(AND(Schulden!J11&lt;Schulden!J8,P77&gt;0),MAX(0,P77+Q77-MIN(Schulden!G11,P77+Q77)),0)+IF(AND(Schulden!J12&lt;Schulden!J8,T77&gt;0),MAX(0,T77+U77-MIN(Schulden!G12,T77+U77)),0)+IF(AND(Schulden!J13&lt;Schulden!J8,X77&gt;0),MAX(0,X77+Y77-MIN(Schulden!G13,X77+Y77)),0)+IF(AND(Schulden!J14&lt;Schulden!J8,AB77&gt;0),MAX(0,AB77+AC77-MIN(Schulden!G14,AB77+AC77)),0)+IF(AND(Schulden!J15&lt;Schulden!J8,AF77&gt;0),MAX(0,AF77+AG77-MIN(Schulden!G15,AF77+AG77)),0)+IF(AND(Schulden!J16&lt;Schulden!J8,AJ77&gt;0),MAX(0,AJ77+AK77-MIN(Schulden!G16,AJ77+AK77)),0)+IF(AND(Schulden!J17&lt;Schulden!J8,AN77&gt;0),MAX(0,AN77+AO77-MIN(Schulden!G17,AN77+AO77)),0)+IF(AND(Schulden!J18&lt;Schulden!J8,AR77&gt;0),MAX(0,AR77+AS77-MIN(Schulden!G18,AR77+AS77)),0)+IF(AND(Schulden!J19&lt;Schulden!J8,AV77&gt;0),MAX(0,AV77+AW77-MIN(Schulden!G19,AV77+AW77)),0)+IF(AND(Schulden!J20&lt;Schulden!J8,AZ77&gt;0),MAX(0,AZ77+BA77-MIN(Schulden!G20,AZ77+BA77)),0)+IF(AND(Schulden!J21&lt;Schulden!J8,BD77&gt;0),MAX(0,BD77+BE77-MIN(Schulden!G21,BD77+BE77)),0)+IF(AND(Schulden!J22&lt;Schulden!J8,BH77&gt;0),MAX(0,BH77+BI77-MIN(Schulden!G22,BH77+BI77)),0))),MAX(0,D77+E77-MIN(Schulden!G8,D77+E77)))+SUMIFS(Sonderzahlungen!$D$8:$D$67,Sonderzahlungen!$G$8:$G$67,$B77,Sonderzahlungen!$E$8:$E$67,"Gezielte Schuld",Sonderzahlungen!$F$8:$F$67,Schulden!B8)))</f>
        <v/>
      </c>
      <c r="G77" s="24">
        <f>MAX(0,D77+E77-F77)</f>
        <v/>
      </c>
      <c r="H77" s="24">
        <f>K76</f>
        <v/>
      </c>
      <c r="I77" s="24">
        <f>IF(H77&lt;=0,0,H77*Schulden!F9/12)</f>
        <v/>
      </c>
      <c r="J77" s="24">
        <f>IF(H77&lt;=0,0,MIN(H77+I77,MIN(Schulden!G9,H77+I77)+MIN(MAX(0,Strategie!$C$9+SUMIFS(Sonderzahlungen!$D$8:$D$67,Sonderzahlungen!$G$8:$G$67,$B77,Sonderzahlungen!$E$8:$E$67,"Nach Strategie")-(IF(AND(Schulden!J8&lt;Schulden!J9,D77&gt;0),MAX(0,D77+E77-MIN(Schulden!G8,D77+E77)),0)+IF(AND(Schulden!J9&lt;Schulden!J9,H77&gt;0),MAX(0,H77+I77-MIN(Schulden!G9,H77+I77)),0)+IF(AND(Schulden!J10&lt;Schulden!J9,L77&gt;0),MAX(0,L77+M77-MIN(Schulden!G10,L77+M77)),0)+IF(AND(Schulden!J11&lt;Schulden!J9,P77&gt;0),MAX(0,P77+Q77-MIN(Schulden!G11,P77+Q77)),0)+IF(AND(Schulden!J12&lt;Schulden!J9,T77&gt;0),MAX(0,T77+U77-MIN(Schulden!G12,T77+U77)),0)+IF(AND(Schulden!J13&lt;Schulden!J9,X77&gt;0),MAX(0,X77+Y77-MIN(Schulden!G13,X77+Y77)),0)+IF(AND(Schulden!J14&lt;Schulden!J9,AB77&gt;0),MAX(0,AB77+AC77-MIN(Schulden!G14,AB77+AC77)),0)+IF(AND(Schulden!J15&lt;Schulden!J9,AF77&gt;0),MAX(0,AF77+AG77-MIN(Schulden!G15,AF77+AG77)),0)+IF(AND(Schulden!J16&lt;Schulden!J9,AJ77&gt;0),MAX(0,AJ77+AK77-MIN(Schulden!G16,AJ77+AK77)),0)+IF(AND(Schulden!J17&lt;Schulden!J9,AN77&gt;0),MAX(0,AN77+AO77-MIN(Schulden!G17,AN77+AO77)),0)+IF(AND(Schulden!J18&lt;Schulden!J9,AR77&gt;0),MAX(0,AR77+AS77-MIN(Schulden!G18,AR77+AS77)),0)+IF(AND(Schulden!J19&lt;Schulden!J9,AV77&gt;0),MAX(0,AV77+AW77-MIN(Schulden!G19,AV77+AW77)),0)+IF(AND(Schulden!J20&lt;Schulden!J9,AZ77&gt;0),MAX(0,AZ77+BA77-MIN(Schulden!G20,AZ77+BA77)),0)+IF(AND(Schulden!J21&lt;Schulden!J9,BD77&gt;0),MAX(0,BD77+BE77-MIN(Schulden!G21,BD77+BE77)),0)+IF(AND(Schulden!J22&lt;Schulden!J9,BH77&gt;0),MAX(0,BH77+BI77-MIN(Schulden!G22,BH77+BI77)),0))),MAX(0,H77+I77-MIN(Schulden!G9,H77+I77)))+SUMIFS(Sonderzahlungen!$D$8:$D$67,Sonderzahlungen!$G$8:$G$67,$B77,Sonderzahlungen!$E$8:$E$67,"Gezielte Schuld",Sonderzahlungen!$F$8:$F$67,Schulden!B9)))</f>
        <v/>
      </c>
      <c r="K77" s="24">
        <f>MAX(0,H77+I77-J77)</f>
        <v/>
      </c>
      <c r="L77" s="24">
        <f>O76</f>
        <v/>
      </c>
      <c r="M77" s="24">
        <f>IF(L77&lt;=0,0,L77*Schulden!F10/12)</f>
        <v/>
      </c>
      <c r="N77" s="24">
        <f>IF(L77&lt;=0,0,MIN(L77+M77,MIN(Schulden!G10,L77+M77)+MIN(MAX(0,Strategie!$C$9+SUMIFS(Sonderzahlungen!$D$8:$D$67,Sonderzahlungen!$G$8:$G$67,$B77,Sonderzahlungen!$E$8:$E$67,"Nach Strategie")-(IF(AND(Schulden!J8&lt;Schulden!J10,D77&gt;0),MAX(0,D77+E77-MIN(Schulden!G8,D77+E77)),0)+IF(AND(Schulden!J9&lt;Schulden!J10,H77&gt;0),MAX(0,H77+I77-MIN(Schulden!G9,H77+I77)),0)+IF(AND(Schulden!J10&lt;Schulden!J10,L77&gt;0),MAX(0,L77+M77-MIN(Schulden!G10,L77+M77)),0)+IF(AND(Schulden!J11&lt;Schulden!J10,P77&gt;0),MAX(0,P77+Q77-MIN(Schulden!G11,P77+Q77)),0)+IF(AND(Schulden!J12&lt;Schulden!J10,T77&gt;0),MAX(0,T77+U77-MIN(Schulden!G12,T77+U77)),0)+IF(AND(Schulden!J13&lt;Schulden!J10,X77&gt;0),MAX(0,X77+Y77-MIN(Schulden!G13,X77+Y77)),0)+IF(AND(Schulden!J14&lt;Schulden!J10,AB77&gt;0),MAX(0,AB77+AC77-MIN(Schulden!G14,AB77+AC77)),0)+IF(AND(Schulden!J15&lt;Schulden!J10,AF77&gt;0),MAX(0,AF77+AG77-MIN(Schulden!G15,AF77+AG77)),0)+IF(AND(Schulden!J16&lt;Schulden!J10,AJ77&gt;0),MAX(0,AJ77+AK77-MIN(Schulden!G16,AJ77+AK77)),0)+IF(AND(Schulden!J17&lt;Schulden!J10,AN77&gt;0),MAX(0,AN77+AO77-MIN(Schulden!G17,AN77+AO77)),0)+IF(AND(Schulden!J18&lt;Schulden!J10,AR77&gt;0),MAX(0,AR77+AS77-MIN(Schulden!G18,AR77+AS77)),0)+IF(AND(Schulden!J19&lt;Schulden!J10,AV77&gt;0),MAX(0,AV77+AW77-MIN(Schulden!G19,AV77+AW77)),0)+IF(AND(Schulden!J20&lt;Schulden!J10,AZ77&gt;0),MAX(0,AZ77+BA77-MIN(Schulden!G20,AZ77+BA77)),0)+IF(AND(Schulden!J21&lt;Schulden!J10,BD77&gt;0),MAX(0,BD77+BE77-MIN(Schulden!G21,BD77+BE77)),0)+IF(AND(Schulden!J22&lt;Schulden!J10,BH77&gt;0),MAX(0,BH77+BI77-MIN(Schulden!G22,BH77+BI77)),0))),MAX(0,L77+M77-MIN(Schulden!G10,L77+M77)))+SUMIFS(Sonderzahlungen!$D$8:$D$67,Sonderzahlungen!$G$8:$G$67,$B77,Sonderzahlungen!$E$8:$E$67,"Gezielte Schuld",Sonderzahlungen!$F$8:$F$67,Schulden!B10)))</f>
        <v/>
      </c>
      <c r="O77" s="24">
        <f>MAX(0,L77+M77-N77)</f>
        <v/>
      </c>
      <c r="P77" s="24">
        <f>S76</f>
        <v/>
      </c>
      <c r="Q77" s="24">
        <f>IF(P77&lt;=0,0,P77*Schulden!F11/12)</f>
        <v/>
      </c>
      <c r="R77" s="24">
        <f>IF(P77&lt;=0,0,MIN(P77+Q77,MIN(Schulden!G11,P77+Q77)+MIN(MAX(0,Strategie!$C$9+SUMIFS(Sonderzahlungen!$D$8:$D$67,Sonderzahlungen!$G$8:$G$67,$B77,Sonderzahlungen!$E$8:$E$67,"Nach Strategie")-(IF(AND(Schulden!J8&lt;Schulden!J11,D77&gt;0),MAX(0,D77+E77-MIN(Schulden!G8,D77+E77)),0)+IF(AND(Schulden!J9&lt;Schulden!J11,H77&gt;0),MAX(0,H77+I77-MIN(Schulden!G9,H77+I77)),0)+IF(AND(Schulden!J10&lt;Schulden!J11,L77&gt;0),MAX(0,L77+M77-MIN(Schulden!G10,L77+M77)),0)+IF(AND(Schulden!J11&lt;Schulden!J11,P77&gt;0),MAX(0,P77+Q77-MIN(Schulden!G11,P77+Q77)),0)+IF(AND(Schulden!J12&lt;Schulden!J11,T77&gt;0),MAX(0,T77+U77-MIN(Schulden!G12,T77+U77)),0)+IF(AND(Schulden!J13&lt;Schulden!J11,X77&gt;0),MAX(0,X77+Y77-MIN(Schulden!G13,X77+Y77)),0)+IF(AND(Schulden!J14&lt;Schulden!J11,AB77&gt;0),MAX(0,AB77+AC77-MIN(Schulden!G14,AB77+AC77)),0)+IF(AND(Schulden!J15&lt;Schulden!J11,AF77&gt;0),MAX(0,AF77+AG77-MIN(Schulden!G15,AF77+AG77)),0)+IF(AND(Schulden!J16&lt;Schulden!J11,AJ77&gt;0),MAX(0,AJ77+AK77-MIN(Schulden!G16,AJ77+AK77)),0)+IF(AND(Schulden!J17&lt;Schulden!J11,AN77&gt;0),MAX(0,AN77+AO77-MIN(Schulden!G17,AN77+AO77)),0)+IF(AND(Schulden!J18&lt;Schulden!J11,AR77&gt;0),MAX(0,AR77+AS77-MIN(Schulden!G18,AR77+AS77)),0)+IF(AND(Schulden!J19&lt;Schulden!J11,AV77&gt;0),MAX(0,AV77+AW77-MIN(Schulden!G19,AV77+AW77)),0)+IF(AND(Schulden!J20&lt;Schulden!J11,AZ77&gt;0),MAX(0,AZ77+BA77-MIN(Schulden!G20,AZ77+BA77)),0)+IF(AND(Schulden!J21&lt;Schulden!J11,BD77&gt;0),MAX(0,BD77+BE77-MIN(Schulden!G21,BD77+BE77)),0)+IF(AND(Schulden!J22&lt;Schulden!J11,BH77&gt;0),MAX(0,BH77+BI77-MIN(Schulden!G22,BH77+BI77)),0))),MAX(0,P77+Q77-MIN(Schulden!G11,P77+Q77)))+SUMIFS(Sonderzahlungen!$D$8:$D$67,Sonderzahlungen!$G$8:$G$67,$B77,Sonderzahlungen!$E$8:$E$67,"Gezielte Schuld",Sonderzahlungen!$F$8:$F$67,Schulden!B11)))</f>
        <v/>
      </c>
      <c r="S77" s="24">
        <f>MAX(0,P77+Q77-R77)</f>
        <v/>
      </c>
      <c r="T77" s="24">
        <f>W76</f>
        <v/>
      </c>
      <c r="U77" s="24">
        <f>IF(T77&lt;=0,0,T77*Schulden!F12/12)</f>
        <v/>
      </c>
      <c r="V77" s="24">
        <f>IF(T77&lt;=0,0,MIN(T77+U77,MIN(Schulden!G12,T77+U77)+MIN(MAX(0,Strategie!$C$9+SUMIFS(Sonderzahlungen!$D$8:$D$67,Sonderzahlungen!$G$8:$G$67,$B77,Sonderzahlungen!$E$8:$E$67,"Nach Strategie")-(IF(AND(Schulden!J8&lt;Schulden!J12,D77&gt;0),MAX(0,D77+E77-MIN(Schulden!G8,D77+E77)),0)+IF(AND(Schulden!J9&lt;Schulden!J12,H77&gt;0),MAX(0,H77+I77-MIN(Schulden!G9,H77+I77)),0)+IF(AND(Schulden!J10&lt;Schulden!J12,L77&gt;0),MAX(0,L77+M77-MIN(Schulden!G10,L77+M77)),0)+IF(AND(Schulden!J11&lt;Schulden!J12,P77&gt;0),MAX(0,P77+Q77-MIN(Schulden!G11,P77+Q77)),0)+IF(AND(Schulden!J12&lt;Schulden!J12,T77&gt;0),MAX(0,T77+U77-MIN(Schulden!G12,T77+U77)),0)+IF(AND(Schulden!J13&lt;Schulden!J12,X77&gt;0),MAX(0,X77+Y77-MIN(Schulden!G13,X77+Y77)),0)+IF(AND(Schulden!J14&lt;Schulden!J12,AB77&gt;0),MAX(0,AB77+AC77-MIN(Schulden!G14,AB77+AC77)),0)+IF(AND(Schulden!J15&lt;Schulden!J12,AF77&gt;0),MAX(0,AF77+AG77-MIN(Schulden!G15,AF77+AG77)),0)+IF(AND(Schulden!J16&lt;Schulden!J12,AJ77&gt;0),MAX(0,AJ77+AK77-MIN(Schulden!G16,AJ77+AK77)),0)+IF(AND(Schulden!J17&lt;Schulden!J12,AN77&gt;0),MAX(0,AN77+AO77-MIN(Schulden!G17,AN77+AO77)),0)+IF(AND(Schulden!J18&lt;Schulden!J12,AR77&gt;0),MAX(0,AR77+AS77-MIN(Schulden!G18,AR77+AS77)),0)+IF(AND(Schulden!J19&lt;Schulden!J12,AV77&gt;0),MAX(0,AV77+AW77-MIN(Schulden!G19,AV77+AW77)),0)+IF(AND(Schulden!J20&lt;Schulden!J12,AZ77&gt;0),MAX(0,AZ77+BA77-MIN(Schulden!G20,AZ77+BA77)),0)+IF(AND(Schulden!J21&lt;Schulden!J12,BD77&gt;0),MAX(0,BD77+BE77-MIN(Schulden!G21,BD77+BE77)),0)+IF(AND(Schulden!J22&lt;Schulden!J12,BH77&gt;0),MAX(0,BH77+BI77-MIN(Schulden!G22,BH77+BI77)),0))),MAX(0,T77+U77-MIN(Schulden!G12,T77+U77)))+SUMIFS(Sonderzahlungen!$D$8:$D$67,Sonderzahlungen!$G$8:$G$67,$B77,Sonderzahlungen!$E$8:$E$67,"Gezielte Schuld",Sonderzahlungen!$F$8:$F$67,Schulden!B12)))</f>
        <v/>
      </c>
      <c r="W77" s="24">
        <f>MAX(0,T77+U77-V77)</f>
        <v/>
      </c>
      <c r="X77" s="24">
        <f>AA76</f>
        <v/>
      </c>
      <c r="Y77" s="24">
        <f>IF(X77&lt;=0,0,X77*Schulden!F13/12)</f>
        <v/>
      </c>
      <c r="Z77" s="24">
        <f>IF(X77&lt;=0,0,MIN(X77+Y77,MIN(Schulden!G13,X77+Y77)+MIN(MAX(0,Strategie!$C$9+SUMIFS(Sonderzahlungen!$D$8:$D$67,Sonderzahlungen!$G$8:$G$67,$B77,Sonderzahlungen!$E$8:$E$67,"Nach Strategie")-(IF(AND(Schulden!J8&lt;Schulden!J13,D77&gt;0),MAX(0,D77+E77-MIN(Schulden!G8,D77+E77)),0)+IF(AND(Schulden!J9&lt;Schulden!J13,H77&gt;0),MAX(0,H77+I77-MIN(Schulden!G9,H77+I77)),0)+IF(AND(Schulden!J10&lt;Schulden!J13,L77&gt;0),MAX(0,L77+M77-MIN(Schulden!G10,L77+M77)),0)+IF(AND(Schulden!J11&lt;Schulden!J13,P77&gt;0),MAX(0,P77+Q77-MIN(Schulden!G11,P77+Q77)),0)+IF(AND(Schulden!J12&lt;Schulden!J13,T77&gt;0),MAX(0,T77+U77-MIN(Schulden!G12,T77+U77)),0)+IF(AND(Schulden!J13&lt;Schulden!J13,X77&gt;0),MAX(0,X77+Y77-MIN(Schulden!G13,X77+Y77)),0)+IF(AND(Schulden!J14&lt;Schulden!J13,AB77&gt;0),MAX(0,AB77+AC77-MIN(Schulden!G14,AB77+AC77)),0)+IF(AND(Schulden!J15&lt;Schulden!J13,AF77&gt;0),MAX(0,AF77+AG77-MIN(Schulden!G15,AF77+AG77)),0)+IF(AND(Schulden!J16&lt;Schulden!J13,AJ77&gt;0),MAX(0,AJ77+AK77-MIN(Schulden!G16,AJ77+AK77)),0)+IF(AND(Schulden!J17&lt;Schulden!J13,AN77&gt;0),MAX(0,AN77+AO77-MIN(Schulden!G17,AN77+AO77)),0)+IF(AND(Schulden!J18&lt;Schulden!J13,AR77&gt;0),MAX(0,AR77+AS77-MIN(Schulden!G18,AR77+AS77)),0)+IF(AND(Schulden!J19&lt;Schulden!J13,AV77&gt;0),MAX(0,AV77+AW77-MIN(Schulden!G19,AV77+AW77)),0)+IF(AND(Schulden!J20&lt;Schulden!J13,AZ77&gt;0),MAX(0,AZ77+BA77-MIN(Schulden!G20,AZ77+BA77)),0)+IF(AND(Schulden!J21&lt;Schulden!J13,BD77&gt;0),MAX(0,BD77+BE77-MIN(Schulden!G21,BD77+BE77)),0)+IF(AND(Schulden!J22&lt;Schulden!J13,BH77&gt;0),MAX(0,BH77+BI77-MIN(Schulden!G22,BH77+BI77)),0))),MAX(0,X77+Y77-MIN(Schulden!G13,X77+Y77)))+SUMIFS(Sonderzahlungen!$D$8:$D$67,Sonderzahlungen!$G$8:$G$67,$B77,Sonderzahlungen!$E$8:$E$67,"Gezielte Schuld",Sonderzahlungen!$F$8:$F$67,Schulden!B13)))</f>
        <v/>
      </c>
      <c r="AA77" s="24">
        <f>MAX(0,X77+Y77-Z77)</f>
        <v/>
      </c>
      <c r="AB77" s="24">
        <f>AE76</f>
        <v/>
      </c>
      <c r="AC77" s="24">
        <f>IF(AB77&lt;=0,0,AB77*Schulden!F14/12)</f>
        <v/>
      </c>
      <c r="AD77" s="24">
        <f>IF(AB77&lt;=0,0,MIN(AB77+AC77,MIN(Schulden!G14,AB77+AC77)+MIN(MAX(0,Strategie!$C$9+SUMIFS(Sonderzahlungen!$D$8:$D$67,Sonderzahlungen!$G$8:$G$67,$B77,Sonderzahlungen!$E$8:$E$67,"Nach Strategie")-(IF(AND(Schulden!J8&lt;Schulden!J14,D77&gt;0),MAX(0,D77+E77-MIN(Schulden!G8,D77+E77)),0)+IF(AND(Schulden!J9&lt;Schulden!J14,H77&gt;0),MAX(0,H77+I77-MIN(Schulden!G9,H77+I77)),0)+IF(AND(Schulden!J10&lt;Schulden!J14,L77&gt;0),MAX(0,L77+M77-MIN(Schulden!G10,L77+M77)),0)+IF(AND(Schulden!J11&lt;Schulden!J14,P77&gt;0),MAX(0,P77+Q77-MIN(Schulden!G11,P77+Q77)),0)+IF(AND(Schulden!J12&lt;Schulden!J14,T77&gt;0),MAX(0,T77+U77-MIN(Schulden!G12,T77+U77)),0)+IF(AND(Schulden!J13&lt;Schulden!J14,X77&gt;0),MAX(0,X77+Y77-MIN(Schulden!G13,X77+Y77)),0)+IF(AND(Schulden!J14&lt;Schulden!J14,AB77&gt;0),MAX(0,AB77+AC77-MIN(Schulden!G14,AB77+AC77)),0)+IF(AND(Schulden!J15&lt;Schulden!J14,AF77&gt;0),MAX(0,AF77+AG77-MIN(Schulden!G15,AF77+AG77)),0)+IF(AND(Schulden!J16&lt;Schulden!J14,AJ77&gt;0),MAX(0,AJ77+AK77-MIN(Schulden!G16,AJ77+AK77)),0)+IF(AND(Schulden!J17&lt;Schulden!J14,AN77&gt;0),MAX(0,AN77+AO77-MIN(Schulden!G17,AN77+AO77)),0)+IF(AND(Schulden!J18&lt;Schulden!J14,AR77&gt;0),MAX(0,AR77+AS77-MIN(Schulden!G18,AR77+AS77)),0)+IF(AND(Schulden!J19&lt;Schulden!J14,AV77&gt;0),MAX(0,AV77+AW77-MIN(Schulden!G19,AV77+AW77)),0)+IF(AND(Schulden!J20&lt;Schulden!J14,AZ77&gt;0),MAX(0,AZ77+BA77-MIN(Schulden!G20,AZ77+BA77)),0)+IF(AND(Schulden!J21&lt;Schulden!J14,BD77&gt;0),MAX(0,BD77+BE77-MIN(Schulden!G21,BD77+BE77)),0)+IF(AND(Schulden!J22&lt;Schulden!J14,BH77&gt;0),MAX(0,BH77+BI77-MIN(Schulden!G22,BH77+BI77)),0))),MAX(0,AB77+AC77-MIN(Schulden!G14,AB77+AC77)))+SUMIFS(Sonderzahlungen!$D$8:$D$67,Sonderzahlungen!$G$8:$G$67,$B77,Sonderzahlungen!$E$8:$E$67,"Gezielte Schuld",Sonderzahlungen!$F$8:$F$67,Schulden!B14)))</f>
        <v/>
      </c>
      <c r="AE77" s="24">
        <f>MAX(0,AB77+AC77-AD77)</f>
        <v/>
      </c>
      <c r="AF77" s="24">
        <f>AI76</f>
        <v/>
      </c>
      <c r="AG77" s="24">
        <f>IF(AF77&lt;=0,0,AF77*Schulden!F15/12)</f>
        <v/>
      </c>
      <c r="AH77" s="24">
        <f>IF(AF77&lt;=0,0,MIN(AF77+AG77,MIN(Schulden!G15,AF77+AG77)+MIN(MAX(0,Strategie!$C$9+SUMIFS(Sonderzahlungen!$D$8:$D$67,Sonderzahlungen!$G$8:$G$67,$B77,Sonderzahlungen!$E$8:$E$67,"Nach Strategie")-(IF(AND(Schulden!J8&lt;Schulden!J15,D77&gt;0),MAX(0,D77+E77-MIN(Schulden!G8,D77+E77)),0)+IF(AND(Schulden!J9&lt;Schulden!J15,H77&gt;0),MAX(0,H77+I77-MIN(Schulden!G9,H77+I77)),0)+IF(AND(Schulden!J10&lt;Schulden!J15,L77&gt;0),MAX(0,L77+M77-MIN(Schulden!G10,L77+M77)),0)+IF(AND(Schulden!J11&lt;Schulden!J15,P77&gt;0),MAX(0,P77+Q77-MIN(Schulden!G11,P77+Q77)),0)+IF(AND(Schulden!J12&lt;Schulden!J15,T77&gt;0),MAX(0,T77+U77-MIN(Schulden!G12,T77+U77)),0)+IF(AND(Schulden!J13&lt;Schulden!J15,X77&gt;0),MAX(0,X77+Y77-MIN(Schulden!G13,X77+Y77)),0)+IF(AND(Schulden!J14&lt;Schulden!J15,AB77&gt;0),MAX(0,AB77+AC77-MIN(Schulden!G14,AB77+AC77)),0)+IF(AND(Schulden!J15&lt;Schulden!J15,AF77&gt;0),MAX(0,AF77+AG77-MIN(Schulden!G15,AF77+AG77)),0)+IF(AND(Schulden!J16&lt;Schulden!J15,AJ77&gt;0),MAX(0,AJ77+AK77-MIN(Schulden!G16,AJ77+AK77)),0)+IF(AND(Schulden!J17&lt;Schulden!J15,AN77&gt;0),MAX(0,AN77+AO77-MIN(Schulden!G17,AN77+AO77)),0)+IF(AND(Schulden!J18&lt;Schulden!J15,AR77&gt;0),MAX(0,AR77+AS77-MIN(Schulden!G18,AR77+AS77)),0)+IF(AND(Schulden!J19&lt;Schulden!J15,AV77&gt;0),MAX(0,AV77+AW77-MIN(Schulden!G19,AV77+AW77)),0)+IF(AND(Schulden!J20&lt;Schulden!J15,AZ77&gt;0),MAX(0,AZ77+BA77-MIN(Schulden!G20,AZ77+BA77)),0)+IF(AND(Schulden!J21&lt;Schulden!J15,BD77&gt;0),MAX(0,BD77+BE77-MIN(Schulden!G21,BD77+BE77)),0)+IF(AND(Schulden!J22&lt;Schulden!J15,BH77&gt;0),MAX(0,BH77+BI77-MIN(Schulden!G22,BH77+BI77)),0))),MAX(0,AF77+AG77-MIN(Schulden!G15,AF77+AG77)))+SUMIFS(Sonderzahlungen!$D$8:$D$67,Sonderzahlungen!$G$8:$G$67,$B77,Sonderzahlungen!$E$8:$E$67,"Gezielte Schuld",Sonderzahlungen!$F$8:$F$67,Schulden!B15)))</f>
        <v/>
      </c>
      <c r="AI77" s="24">
        <f>MAX(0,AF77+AG77-AH77)</f>
        <v/>
      </c>
      <c r="AJ77" s="24">
        <f>AM76</f>
        <v/>
      </c>
      <c r="AK77" s="24">
        <f>IF(AJ77&lt;=0,0,AJ77*Schulden!F16/12)</f>
        <v/>
      </c>
      <c r="AL77" s="24">
        <f>IF(AJ77&lt;=0,0,MIN(AJ77+AK77,MIN(Schulden!G16,AJ77+AK77)+MIN(MAX(0,Strategie!$C$9+SUMIFS(Sonderzahlungen!$D$8:$D$67,Sonderzahlungen!$G$8:$G$67,$B77,Sonderzahlungen!$E$8:$E$67,"Nach Strategie")-(IF(AND(Schulden!J8&lt;Schulden!J16,D77&gt;0),MAX(0,D77+E77-MIN(Schulden!G8,D77+E77)),0)+IF(AND(Schulden!J9&lt;Schulden!J16,H77&gt;0),MAX(0,H77+I77-MIN(Schulden!G9,H77+I77)),0)+IF(AND(Schulden!J10&lt;Schulden!J16,L77&gt;0),MAX(0,L77+M77-MIN(Schulden!G10,L77+M77)),0)+IF(AND(Schulden!J11&lt;Schulden!J16,P77&gt;0),MAX(0,P77+Q77-MIN(Schulden!G11,P77+Q77)),0)+IF(AND(Schulden!J12&lt;Schulden!J16,T77&gt;0),MAX(0,T77+U77-MIN(Schulden!G12,T77+U77)),0)+IF(AND(Schulden!J13&lt;Schulden!J16,X77&gt;0),MAX(0,X77+Y77-MIN(Schulden!G13,X77+Y77)),0)+IF(AND(Schulden!J14&lt;Schulden!J16,AB77&gt;0),MAX(0,AB77+AC77-MIN(Schulden!G14,AB77+AC77)),0)+IF(AND(Schulden!J15&lt;Schulden!J16,AF77&gt;0),MAX(0,AF77+AG77-MIN(Schulden!G15,AF77+AG77)),0)+IF(AND(Schulden!J16&lt;Schulden!J16,AJ77&gt;0),MAX(0,AJ77+AK77-MIN(Schulden!G16,AJ77+AK77)),0)+IF(AND(Schulden!J17&lt;Schulden!J16,AN77&gt;0),MAX(0,AN77+AO77-MIN(Schulden!G17,AN77+AO77)),0)+IF(AND(Schulden!J18&lt;Schulden!J16,AR77&gt;0),MAX(0,AR77+AS77-MIN(Schulden!G18,AR77+AS77)),0)+IF(AND(Schulden!J19&lt;Schulden!J16,AV77&gt;0),MAX(0,AV77+AW77-MIN(Schulden!G19,AV77+AW77)),0)+IF(AND(Schulden!J20&lt;Schulden!J16,AZ77&gt;0),MAX(0,AZ77+BA77-MIN(Schulden!G20,AZ77+BA77)),0)+IF(AND(Schulden!J21&lt;Schulden!J16,BD77&gt;0),MAX(0,BD77+BE77-MIN(Schulden!G21,BD77+BE77)),0)+IF(AND(Schulden!J22&lt;Schulden!J16,BH77&gt;0),MAX(0,BH77+BI77-MIN(Schulden!G22,BH77+BI77)),0))),MAX(0,AJ77+AK77-MIN(Schulden!G16,AJ77+AK77)))+SUMIFS(Sonderzahlungen!$D$8:$D$67,Sonderzahlungen!$G$8:$G$67,$B77,Sonderzahlungen!$E$8:$E$67,"Gezielte Schuld",Sonderzahlungen!$F$8:$F$67,Schulden!B16)))</f>
        <v/>
      </c>
      <c r="AM77" s="24">
        <f>MAX(0,AJ77+AK77-AL77)</f>
        <v/>
      </c>
      <c r="AN77" s="24">
        <f>AQ76</f>
        <v/>
      </c>
      <c r="AO77" s="24">
        <f>IF(AN77&lt;=0,0,AN77*Schulden!F17/12)</f>
        <v/>
      </c>
      <c r="AP77" s="24">
        <f>IF(AN77&lt;=0,0,MIN(AN77+AO77,MIN(Schulden!G17,AN77+AO77)+MIN(MAX(0,Strategie!$C$9+SUMIFS(Sonderzahlungen!$D$8:$D$67,Sonderzahlungen!$G$8:$G$67,$B77,Sonderzahlungen!$E$8:$E$67,"Nach Strategie")-(IF(AND(Schulden!J8&lt;Schulden!J17,D77&gt;0),MAX(0,D77+E77-MIN(Schulden!G8,D77+E77)),0)+IF(AND(Schulden!J9&lt;Schulden!J17,H77&gt;0),MAX(0,H77+I77-MIN(Schulden!G9,H77+I77)),0)+IF(AND(Schulden!J10&lt;Schulden!J17,L77&gt;0),MAX(0,L77+M77-MIN(Schulden!G10,L77+M77)),0)+IF(AND(Schulden!J11&lt;Schulden!J17,P77&gt;0),MAX(0,P77+Q77-MIN(Schulden!G11,P77+Q77)),0)+IF(AND(Schulden!J12&lt;Schulden!J17,T77&gt;0),MAX(0,T77+U77-MIN(Schulden!G12,T77+U77)),0)+IF(AND(Schulden!J13&lt;Schulden!J17,X77&gt;0),MAX(0,X77+Y77-MIN(Schulden!G13,X77+Y77)),0)+IF(AND(Schulden!J14&lt;Schulden!J17,AB77&gt;0),MAX(0,AB77+AC77-MIN(Schulden!G14,AB77+AC77)),0)+IF(AND(Schulden!J15&lt;Schulden!J17,AF77&gt;0),MAX(0,AF77+AG77-MIN(Schulden!G15,AF77+AG77)),0)+IF(AND(Schulden!J16&lt;Schulden!J17,AJ77&gt;0),MAX(0,AJ77+AK77-MIN(Schulden!G16,AJ77+AK77)),0)+IF(AND(Schulden!J17&lt;Schulden!J17,AN77&gt;0),MAX(0,AN77+AO77-MIN(Schulden!G17,AN77+AO77)),0)+IF(AND(Schulden!J18&lt;Schulden!J17,AR77&gt;0),MAX(0,AR77+AS77-MIN(Schulden!G18,AR77+AS77)),0)+IF(AND(Schulden!J19&lt;Schulden!J17,AV77&gt;0),MAX(0,AV77+AW77-MIN(Schulden!G19,AV77+AW77)),0)+IF(AND(Schulden!J20&lt;Schulden!J17,AZ77&gt;0),MAX(0,AZ77+BA77-MIN(Schulden!G20,AZ77+BA77)),0)+IF(AND(Schulden!J21&lt;Schulden!J17,BD77&gt;0),MAX(0,BD77+BE77-MIN(Schulden!G21,BD77+BE77)),0)+IF(AND(Schulden!J22&lt;Schulden!J17,BH77&gt;0),MAX(0,BH77+BI77-MIN(Schulden!G22,BH77+BI77)),0))),MAX(0,AN77+AO77-MIN(Schulden!G17,AN77+AO77)))+SUMIFS(Sonderzahlungen!$D$8:$D$67,Sonderzahlungen!$G$8:$G$67,$B77,Sonderzahlungen!$E$8:$E$67,"Gezielte Schuld",Sonderzahlungen!$F$8:$F$67,Schulden!B17)))</f>
        <v/>
      </c>
      <c r="AQ77" s="24">
        <f>MAX(0,AN77+AO77-AP77)</f>
        <v/>
      </c>
      <c r="AR77" s="24">
        <f>AU76</f>
        <v/>
      </c>
      <c r="AS77" s="24">
        <f>IF(AR77&lt;=0,0,AR77*Schulden!F18/12)</f>
        <v/>
      </c>
      <c r="AT77" s="24">
        <f>IF(AR77&lt;=0,0,MIN(AR77+AS77,MIN(Schulden!G18,AR77+AS77)+MIN(MAX(0,Strategie!$C$9+SUMIFS(Sonderzahlungen!$D$8:$D$67,Sonderzahlungen!$G$8:$G$67,$B77,Sonderzahlungen!$E$8:$E$67,"Nach Strategie")-(IF(AND(Schulden!J8&lt;Schulden!J18,D77&gt;0),MAX(0,D77+E77-MIN(Schulden!G8,D77+E77)),0)+IF(AND(Schulden!J9&lt;Schulden!J18,H77&gt;0),MAX(0,H77+I77-MIN(Schulden!G9,H77+I77)),0)+IF(AND(Schulden!J10&lt;Schulden!J18,L77&gt;0),MAX(0,L77+M77-MIN(Schulden!G10,L77+M77)),0)+IF(AND(Schulden!J11&lt;Schulden!J18,P77&gt;0),MAX(0,P77+Q77-MIN(Schulden!G11,P77+Q77)),0)+IF(AND(Schulden!J12&lt;Schulden!J18,T77&gt;0),MAX(0,T77+U77-MIN(Schulden!G12,T77+U77)),0)+IF(AND(Schulden!J13&lt;Schulden!J18,X77&gt;0),MAX(0,X77+Y77-MIN(Schulden!G13,X77+Y77)),0)+IF(AND(Schulden!J14&lt;Schulden!J18,AB77&gt;0),MAX(0,AB77+AC77-MIN(Schulden!G14,AB77+AC77)),0)+IF(AND(Schulden!J15&lt;Schulden!J18,AF77&gt;0),MAX(0,AF77+AG77-MIN(Schulden!G15,AF77+AG77)),0)+IF(AND(Schulden!J16&lt;Schulden!J18,AJ77&gt;0),MAX(0,AJ77+AK77-MIN(Schulden!G16,AJ77+AK77)),0)+IF(AND(Schulden!J17&lt;Schulden!J18,AN77&gt;0),MAX(0,AN77+AO77-MIN(Schulden!G17,AN77+AO77)),0)+IF(AND(Schulden!J18&lt;Schulden!J18,AR77&gt;0),MAX(0,AR77+AS77-MIN(Schulden!G18,AR77+AS77)),0)+IF(AND(Schulden!J19&lt;Schulden!J18,AV77&gt;0),MAX(0,AV77+AW77-MIN(Schulden!G19,AV77+AW77)),0)+IF(AND(Schulden!J20&lt;Schulden!J18,AZ77&gt;0),MAX(0,AZ77+BA77-MIN(Schulden!G20,AZ77+BA77)),0)+IF(AND(Schulden!J21&lt;Schulden!J18,BD77&gt;0),MAX(0,BD77+BE77-MIN(Schulden!G21,BD77+BE77)),0)+IF(AND(Schulden!J22&lt;Schulden!J18,BH77&gt;0),MAX(0,BH77+BI77-MIN(Schulden!G22,BH77+BI77)),0))),MAX(0,AR77+AS77-MIN(Schulden!G18,AR77+AS77)))+SUMIFS(Sonderzahlungen!$D$8:$D$67,Sonderzahlungen!$G$8:$G$67,$B77,Sonderzahlungen!$E$8:$E$67,"Gezielte Schuld",Sonderzahlungen!$F$8:$F$67,Schulden!B18)))</f>
        <v/>
      </c>
      <c r="AU77" s="24">
        <f>MAX(0,AR77+AS77-AT77)</f>
        <v/>
      </c>
      <c r="AV77" s="24">
        <f>AY76</f>
        <v/>
      </c>
      <c r="AW77" s="24">
        <f>IF(AV77&lt;=0,0,AV77*Schulden!F19/12)</f>
        <v/>
      </c>
      <c r="AX77" s="24">
        <f>IF(AV77&lt;=0,0,MIN(AV77+AW77,MIN(Schulden!G19,AV77+AW77)+MIN(MAX(0,Strategie!$C$9+SUMIFS(Sonderzahlungen!$D$8:$D$67,Sonderzahlungen!$G$8:$G$67,$B77,Sonderzahlungen!$E$8:$E$67,"Nach Strategie")-(IF(AND(Schulden!J8&lt;Schulden!J19,D77&gt;0),MAX(0,D77+E77-MIN(Schulden!G8,D77+E77)),0)+IF(AND(Schulden!J9&lt;Schulden!J19,H77&gt;0),MAX(0,H77+I77-MIN(Schulden!G9,H77+I77)),0)+IF(AND(Schulden!J10&lt;Schulden!J19,L77&gt;0),MAX(0,L77+M77-MIN(Schulden!G10,L77+M77)),0)+IF(AND(Schulden!J11&lt;Schulden!J19,P77&gt;0),MAX(0,P77+Q77-MIN(Schulden!G11,P77+Q77)),0)+IF(AND(Schulden!J12&lt;Schulden!J19,T77&gt;0),MAX(0,T77+U77-MIN(Schulden!G12,T77+U77)),0)+IF(AND(Schulden!J13&lt;Schulden!J19,X77&gt;0),MAX(0,X77+Y77-MIN(Schulden!G13,X77+Y77)),0)+IF(AND(Schulden!J14&lt;Schulden!J19,AB77&gt;0),MAX(0,AB77+AC77-MIN(Schulden!G14,AB77+AC77)),0)+IF(AND(Schulden!J15&lt;Schulden!J19,AF77&gt;0),MAX(0,AF77+AG77-MIN(Schulden!G15,AF77+AG77)),0)+IF(AND(Schulden!J16&lt;Schulden!J19,AJ77&gt;0),MAX(0,AJ77+AK77-MIN(Schulden!G16,AJ77+AK77)),0)+IF(AND(Schulden!J17&lt;Schulden!J19,AN77&gt;0),MAX(0,AN77+AO77-MIN(Schulden!G17,AN77+AO77)),0)+IF(AND(Schulden!J18&lt;Schulden!J19,AR77&gt;0),MAX(0,AR77+AS77-MIN(Schulden!G18,AR77+AS77)),0)+IF(AND(Schulden!J19&lt;Schulden!J19,AV77&gt;0),MAX(0,AV77+AW77-MIN(Schulden!G19,AV77+AW77)),0)+IF(AND(Schulden!J20&lt;Schulden!J19,AZ77&gt;0),MAX(0,AZ77+BA77-MIN(Schulden!G20,AZ77+BA77)),0)+IF(AND(Schulden!J21&lt;Schulden!J19,BD77&gt;0),MAX(0,BD77+BE77-MIN(Schulden!G21,BD77+BE77)),0)+IF(AND(Schulden!J22&lt;Schulden!J19,BH77&gt;0),MAX(0,BH77+BI77-MIN(Schulden!G22,BH77+BI77)),0))),MAX(0,AV77+AW77-MIN(Schulden!G19,AV77+AW77)))+SUMIFS(Sonderzahlungen!$D$8:$D$67,Sonderzahlungen!$G$8:$G$67,$B77,Sonderzahlungen!$E$8:$E$67,"Gezielte Schuld",Sonderzahlungen!$F$8:$F$67,Schulden!B19)))</f>
        <v/>
      </c>
      <c r="AY77" s="24">
        <f>MAX(0,AV77+AW77-AX77)</f>
        <v/>
      </c>
      <c r="AZ77" s="24">
        <f>BC76</f>
        <v/>
      </c>
      <c r="BA77" s="24">
        <f>IF(AZ77&lt;=0,0,AZ77*Schulden!F20/12)</f>
        <v/>
      </c>
      <c r="BB77" s="24">
        <f>IF(AZ77&lt;=0,0,MIN(AZ77+BA77,MIN(Schulden!G20,AZ77+BA77)+MIN(MAX(0,Strategie!$C$9+SUMIFS(Sonderzahlungen!$D$8:$D$67,Sonderzahlungen!$G$8:$G$67,$B77,Sonderzahlungen!$E$8:$E$67,"Nach Strategie")-(IF(AND(Schulden!J8&lt;Schulden!J20,D77&gt;0),MAX(0,D77+E77-MIN(Schulden!G8,D77+E77)),0)+IF(AND(Schulden!J9&lt;Schulden!J20,H77&gt;0),MAX(0,H77+I77-MIN(Schulden!G9,H77+I77)),0)+IF(AND(Schulden!J10&lt;Schulden!J20,L77&gt;0),MAX(0,L77+M77-MIN(Schulden!G10,L77+M77)),0)+IF(AND(Schulden!J11&lt;Schulden!J20,P77&gt;0),MAX(0,P77+Q77-MIN(Schulden!G11,P77+Q77)),0)+IF(AND(Schulden!J12&lt;Schulden!J20,T77&gt;0),MAX(0,T77+U77-MIN(Schulden!G12,T77+U77)),0)+IF(AND(Schulden!J13&lt;Schulden!J20,X77&gt;0),MAX(0,X77+Y77-MIN(Schulden!G13,X77+Y77)),0)+IF(AND(Schulden!J14&lt;Schulden!J20,AB77&gt;0),MAX(0,AB77+AC77-MIN(Schulden!G14,AB77+AC77)),0)+IF(AND(Schulden!J15&lt;Schulden!J20,AF77&gt;0),MAX(0,AF77+AG77-MIN(Schulden!G15,AF77+AG77)),0)+IF(AND(Schulden!J16&lt;Schulden!J20,AJ77&gt;0),MAX(0,AJ77+AK77-MIN(Schulden!G16,AJ77+AK77)),0)+IF(AND(Schulden!J17&lt;Schulden!J20,AN77&gt;0),MAX(0,AN77+AO77-MIN(Schulden!G17,AN77+AO77)),0)+IF(AND(Schulden!J18&lt;Schulden!J20,AR77&gt;0),MAX(0,AR77+AS77-MIN(Schulden!G18,AR77+AS77)),0)+IF(AND(Schulden!J19&lt;Schulden!J20,AV77&gt;0),MAX(0,AV77+AW77-MIN(Schulden!G19,AV77+AW77)),0)+IF(AND(Schulden!J20&lt;Schulden!J20,AZ77&gt;0),MAX(0,AZ77+BA77-MIN(Schulden!G20,AZ77+BA77)),0)+IF(AND(Schulden!J21&lt;Schulden!J20,BD77&gt;0),MAX(0,BD77+BE77-MIN(Schulden!G21,BD77+BE77)),0)+IF(AND(Schulden!J22&lt;Schulden!J20,BH77&gt;0),MAX(0,BH77+BI77-MIN(Schulden!G22,BH77+BI77)),0))),MAX(0,AZ77+BA77-MIN(Schulden!G20,AZ77+BA77)))+SUMIFS(Sonderzahlungen!$D$8:$D$67,Sonderzahlungen!$G$8:$G$67,$B77,Sonderzahlungen!$E$8:$E$67,"Gezielte Schuld",Sonderzahlungen!$F$8:$F$67,Schulden!B20)))</f>
        <v/>
      </c>
      <c r="BC77" s="24">
        <f>MAX(0,AZ77+BA77-BB77)</f>
        <v/>
      </c>
      <c r="BD77" s="24">
        <f>BG76</f>
        <v/>
      </c>
      <c r="BE77" s="24">
        <f>IF(BD77&lt;=0,0,BD77*Schulden!F21/12)</f>
        <v/>
      </c>
      <c r="BF77" s="24">
        <f>IF(BD77&lt;=0,0,MIN(BD77+BE77,MIN(Schulden!G21,BD77+BE77)+MIN(MAX(0,Strategie!$C$9+SUMIFS(Sonderzahlungen!$D$8:$D$67,Sonderzahlungen!$G$8:$G$67,$B77,Sonderzahlungen!$E$8:$E$67,"Nach Strategie")-(IF(AND(Schulden!J8&lt;Schulden!J21,D77&gt;0),MAX(0,D77+E77-MIN(Schulden!G8,D77+E77)),0)+IF(AND(Schulden!J9&lt;Schulden!J21,H77&gt;0),MAX(0,H77+I77-MIN(Schulden!G9,H77+I77)),0)+IF(AND(Schulden!J10&lt;Schulden!J21,L77&gt;0),MAX(0,L77+M77-MIN(Schulden!G10,L77+M77)),0)+IF(AND(Schulden!J11&lt;Schulden!J21,P77&gt;0),MAX(0,P77+Q77-MIN(Schulden!G11,P77+Q77)),0)+IF(AND(Schulden!J12&lt;Schulden!J21,T77&gt;0),MAX(0,T77+U77-MIN(Schulden!G12,T77+U77)),0)+IF(AND(Schulden!J13&lt;Schulden!J21,X77&gt;0),MAX(0,X77+Y77-MIN(Schulden!G13,X77+Y77)),0)+IF(AND(Schulden!J14&lt;Schulden!J21,AB77&gt;0),MAX(0,AB77+AC77-MIN(Schulden!G14,AB77+AC77)),0)+IF(AND(Schulden!J15&lt;Schulden!J21,AF77&gt;0),MAX(0,AF77+AG77-MIN(Schulden!G15,AF77+AG77)),0)+IF(AND(Schulden!J16&lt;Schulden!J21,AJ77&gt;0),MAX(0,AJ77+AK77-MIN(Schulden!G16,AJ77+AK77)),0)+IF(AND(Schulden!J17&lt;Schulden!J21,AN77&gt;0),MAX(0,AN77+AO77-MIN(Schulden!G17,AN77+AO77)),0)+IF(AND(Schulden!J18&lt;Schulden!J21,AR77&gt;0),MAX(0,AR77+AS77-MIN(Schulden!G18,AR77+AS77)),0)+IF(AND(Schulden!J19&lt;Schulden!J21,AV77&gt;0),MAX(0,AV77+AW77-MIN(Schulden!G19,AV77+AW77)),0)+IF(AND(Schulden!J20&lt;Schulden!J21,AZ77&gt;0),MAX(0,AZ77+BA77-MIN(Schulden!G20,AZ77+BA77)),0)+IF(AND(Schulden!J21&lt;Schulden!J21,BD77&gt;0),MAX(0,BD77+BE77-MIN(Schulden!G21,BD77+BE77)),0)+IF(AND(Schulden!J22&lt;Schulden!J21,BH77&gt;0),MAX(0,BH77+BI77-MIN(Schulden!G22,BH77+BI77)),0))),MAX(0,BD77+BE77-MIN(Schulden!G21,BD77+BE77)))+SUMIFS(Sonderzahlungen!$D$8:$D$67,Sonderzahlungen!$G$8:$G$67,$B77,Sonderzahlungen!$E$8:$E$67,"Gezielte Schuld",Sonderzahlungen!$F$8:$F$67,Schulden!B21)))</f>
        <v/>
      </c>
      <c r="BG77" s="24">
        <f>MAX(0,BD77+BE77-BF77)</f>
        <v/>
      </c>
      <c r="BH77" s="24">
        <f>BK76</f>
        <v/>
      </c>
      <c r="BI77" s="24">
        <f>IF(BH77&lt;=0,0,BH77*Schulden!F22/12)</f>
        <v/>
      </c>
      <c r="BJ77" s="24">
        <f>IF(BH77&lt;=0,0,MIN(BH77+BI77,MIN(Schulden!G22,BH77+BI77)+MIN(MAX(0,Strategie!$C$9+SUMIFS(Sonderzahlungen!$D$8:$D$67,Sonderzahlungen!$G$8:$G$67,$B77,Sonderzahlungen!$E$8:$E$67,"Nach Strategie")-(IF(AND(Schulden!J8&lt;Schulden!J22,D77&gt;0),MAX(0,D77+E77-MIN(Schulden!G8,D77+E77)),0)+IF(AND(Schulden!J9&lt;Schulden!J22,H77&gt;0),MAX(0,H77+I77-MIN(Schulden!G9,H77+I77)),0)+IF(AND(Schulden!J10&lt;Schulden!J22,L77&gt;0),MAX(0,L77+M77-MIN(Schulden!G10,L77+M77)),0)+IF(AND(Schulden!J11&lt;Schulden!J22,P77&gt;0),MAX(0,P77+Q77-MIN(Schulden!G11,P77+Q77)),0)+IF(AND(Schulden!J12&lt;Schulden!J22,T77&gt;0),MAX(0,T77+U77-MIN(Schulden!G12,T77+U77)),0)+IF(AND(Schulden!J13&lt;Schulden!J22,X77&gt;0),MAX(0,X77+Y77-MIN(Schulden!G13,X77+Y77)),0)+IF(AND(Schulden!J14&lt;Schulden!J22,AB77&gt;0),MAX(0,AB77+AC77-MIN(Schulden!G14,AB77+AC77)),0)+IF(AND(Schulden!J15&lt;Schulden!J22,AF77&gt;0),MAX(0,AF77+AG77-MIN(Schulden!G15,AF77+AG77)),0)+IF(AND(Schulden!J16&lt;Schulden!J22,AJ77&gt;0),MAX(0,AJ77+AK77-MIN(Schulden!G16,AJ77+AK77)),0)+IF(AND(Schulden!J17&lt;Schulden!J22,AN77&gt;0),MAX(0,AN77+AO77-MIN(Schulden!G17,AN77+AO77)),0)+IF(AND(Schulden!J18&lt;Schulden!J22,AR77&gt;0),MAX(0,AR77+AS77-MIN(Schulden!G18,AR77+AS77)),0)+IF(AND(Schulden!J19&lt;Schulden!J22,AV77&gt;0),MAX(0,AV77+AW77-MIN(Schulden!G19,AV77+AW77)),0)+IF(AND(Schulden!J20&lt;Schulden!J22,AZ77&gt;0),MAX(0,AZ77+BA77-MIN(Schulden!G20,AZ77+BA77)),0)+IF(AND(Schulden!J21&lt;Schulden!J22,BD77&gt;0),MAX(0,BD77+BE77-MIN(Schulden!G21,BD77+BE77)),0)+IF(AND(Schulden!J22&lt;Schulden!J22,BH77&gt;0),MAX(0,BH77+BI77-MIN(Schulden!G22,BH77+BI77)),0))),MAX(0,BH77+BI77-MIN(Schulden!G22,BH77+BI77)))+SUMIFS(Sonderzahlungen!$D$8:$D$67,Sonderzahlungen!$G$8:$G$67,$B77,Sonderzahlungen!$E$8:$E$67,"Gezielte Schuld",Sonderzahlungen!$F$8:$F$67,Schulden!B22)))</f>
        <v/>
      </c>
      <c r="BK77" s="24">
        <f>MAX(0,BH77+BI77-BJ77)</f>
        <v/>
      </c>
    </row>
    <row r="78">
      <c r="B78" s="23">
        <f>EDATE(B77,1)</f>
        <v/>
      </c>
      <c r="C78" s="24">
        <f>SUMIFS(Sonderzahlungen!$D$8:$D$67,Sonderzahlungen!$G$8:$G$67,B78)</f>
        <v/>
      </c>
      <c r="D78" s="24">
        <f>G77</f>
        <v/>
      </c>
      <c r="E78" s="24">
        <f>IF(D78&lt;=0,0,D78*Schulden!F8/12)</f>
        <v/>
      </c>
      <c r="F78" s="24">
        <f>IF(D78&lt;=0,0,MIN(D78+E78,MIN(Schulden!G8,D78+E78)+MIN(MAX(0,Strategie!$C$9+SUMIFS(Sonderzahlungen!$D$8:$D$67,Sonderzahlungen!$G$8:$G$67,$B78,Sonderzahlungen!$E$8:$E$67,"Nach Strategie")-(IF(AND(Schulden!J8&lt;Schulden!J8,D78&gt;0),MAX(0,D78+E78-MIN(Schulden!G8,D78+E78)),0)+IF(AND(Schulden!J9&lt;Schulden!J8,H78&gt;0),MAX(0,H78+I78-MIN(Schulden!G9,H78+I78)),0)+IF(AND(Schulden!J10&lt;Schulden!J8,L78&gt;0),MAX(0,L78+M78-MIN(Schulden!G10,L78+M78)),0)+IF(AND(Schulden!J11&lt;Schulden!J8,P78&gt;0),MAX(0,P78+Q78-MIN(Schulden!G11,P78+Q78)),0)+IF(AND(Schulden!J12&lt;Schulden!J8,T78&gt;0),MAX(0,T78+U78-MIN(Schulden!G12,T78+U78)),0)+IF(AND(Schulden!J13&lt;Schulden!J8,X78&gt;0),MAX(0,X78+Y78-MIN(Schulden!G13,X78+Y78)),0)+IF(AND(Schulden!J14&lt;Schulden!J8,AB78&gt;0),MAX(0,AB78+AC78-MIN(Schulden!G14,AB78+AC78)),0)+IF(AND(Schulden!J15&lt;Schulden!J8,AF78&gt;0),MAX(0,AF78+AG78-MIN(Schulden!G15,AF78+AG78)),0)+IF(AND(Schulden!J16&lt;Schulden!J8,AJ78&gt;0),MAX(0,AJ78+AK78-MIN(Schulden!G16,AJ78+AK78)),0)+IF(AND(Schulden!J17&lt;Schulden!J8,AN78&gt;0),MAX(0,AN78+AO78-MIN(Schulden!G17,AN78+AO78)),0)+IF(AND(Schulden!J18&lt;Schulden!J8,AR78&gt;0),MAX(0,AR78+AS78-MIN(Schulden!G18,AR78+AS78)),0)+IF(AND(Schulden!J19&lt;Schulden!J8,AV78&gt;0),MAX(0,AV78+AW78-MIN(Schulden!G19,AV78+AW78)),0)+IF(AND(Schulden!J20&lt;Schulden!J8,AZ78&gt;0),MAX(0,AZ78+BA78-MIN(Schulden!G20,AZ78+BA78)),0)+IF(AND(Schulden!J21&lt;Schulden!J8,BD78&gt;0),MAX(0,BD78+BE78-MIN(Schulden!G21,BD78+BE78)),0)+IF(AND(Schulden!J22&lt;Schulden!J8,BH78&gt;0),MAX(0,BH78+BI78-MIN(Schulden!G22,BH78+BI78)),0))),MAX(0,D78+E78-MIN(Schulden!G8,D78+E78)))+SUMIFS(Sonderzahlungen!$D$8:$D$67,Sonderzahlungen!$G$8:$G$67,$B78,Sonderzahlungen!$E$8:$E$67,"Gezielte Schuld",Sonderzahlungen!$F$8:$F$67,Schulden!B8)))</f>
        <v/>
      </c>
      <c r="G78" s="24">
        <f>MAX(0,D78+E78-F78)</f>
        <v/>
      </c>
      <c r="H78" s="24">
        <f>K77</f>
        <v/>
      </c>
      <c r="I78" s="24">
        <f>IF(H78&lt;=0,0,H78*Schulden!F9/12)</f>
        <v/>
      </c>
      <c r="J78" s="24">
        <f>IF(H78&lt;=0,0,MIN(H78+I78,MIN(Schulden!G9,H78+I78)+MIN(MAX(0,Strategie!$C$9+SUMIFS(Sonderzahlungen!$D$8:$D$67,Sonderzahlungen!$G$8:$G$67,$B78,Sonderzahlungen!$E$8:$E$67,"Nach Strategie")-(IF(AND(Schulden!J8&lt;Schulden!J9,D78&gt;0),MAX(0,D78+E78-MIN(Schulden!G8,D78+E78)),0)+IF(AND(Schulden!J9&lt;Schulden!J9,H78&gt;0),MAX(0,H78+I78-MIN(Schulden!G9,H78+I78)),0)+IF(AND(Schulden!J10&lt;Schulden!J9,L78&gt;0),MAX(0,L78+M78-MIN(Schulden!G10,L78+M78)),0)+IF(AND(Schulden!J11&lt;Schulden!J9,P78&gt;0),MAX(0,P78+Q78-MIN(Schulden!G11,P78+Q78)),0)+IF(AND(Schulden!J12&lt;Schulden!J9,T78&gt;0),MAX(0,T78+U78-MIN(Schulden!G12,T78+U78)),0)+IF(AND(Schulden!J13&lt;Schulden!J9,X78&gt;0),MAX(0,X78+Y78-MIN(Schulden!G13,X78+Y78)),0)+IF(AND(Schulden!J14&lt;Schulden!J9,AB78&gt;0),MAX(0,AB78+AC78-MIN(Schulden!G14,AB78+AC78)),0)+IF(AND(Schulden!J15&lt;Schulden!J9,AF78&gt;0),MAX(0,AF78+AG78-MIN(Schulden!G15,AF78+AG78)),0)+IF(AND(Schulden!J16&lt;Schulden!J9,AJ78&gt;0),MAX(0,AJ78+AK78-MIN(Schulden!G16,AJ78+AK78)),0)+IF(AND(Schulden!J17&lt;Schulden!J9,AN78&gt;0),MAX(0,AN78+AO78-MIN(Schulden!G17,AN78+AO78)),0)+IF(AND(Schulden!J18&lt;Schulden!J9,AR78&gt;0),MAX(0,AR78+AS78-MIN(Schulden!G18,AR78+AS78)),0)+IF(AND(Schulden!J19&lt;Schulden!J9,AV78&gt;0),MAX(0,AV78+AW78-MIN(Schulden!G19,AV78+AW78)),0)+IF(AND(Schulden!J20&lt;Schulden!J9,AZ78&gt;0),MAX(0,AZ78+BA78-MIN(Schulden!G20,AZ78+BA78)),0)+IF(AND(Schulden!J21&lt;Schulden!J9,BD78&gt;0),MAX(0,BD78+BE78-MIN(Schulden!G21,BD78+BE78)),0)+IF(AND(Schulden!J22&lt;Schulden!J9,BH78&gt;0),MAX(0,BH78+BI78-MIN(Schulden!G22,BH78+BI78)),0))),MAX(0,H78+I78-MIN(Schulden!G9,H78+I78)))+SUMIFS(Sonderzahlungen!$D$8:$D$67,Sonderzahlungen!$G$8:$G$67,$B78,Sonderzahlungen!$E$8:$E$67,"Gezielte Schuld",Sonderzahlungen!$F$8:$F$67,Schulden!B9)))</f>
        <v/>
      </c>
      <c r="K78" s="24">
        <f>MAX(0,H78+I78-J78)</f>
        <v/>
      </c>
      <c r="L78" s="24">
        <f>O77</f>
        <v/>
      </c>
      <c r="M78" s="24">
        <f>IF(L78&lt;=0,0,L78*Schulden!F10/12)</f>
        <v/>
      </c>
      <c r="N78" s="24">
        <f>IF(L78&lt;=0,0,MIN(L78+M78,MIN(Schulden!G10,L78+M78)+MIN(MAX(0,Strategie!$C$9+SUMIFS(Sonderzahlungen!$D$8:$D$67,Sonderzahlungen!$G$8:$G$67,$B78,Sonderzahlungen!$E$8:$E$67,"Nach Strategie")-(IF(AND(Schulden!J8&lt;Schulden!J10,D78&gt;0),MAX(0,D78+E78-MIN(Schulden!G8,D78+E78)),0)+IF(AND(Schulden!J9&lt;Schulden!J10,H78&gt;0),MAX(0,H78+I78-MIN(Schulden!G9,H78+I78)),0)+IF(AND(Schulden!J10&lt;Schulden!J10,L78&gt;0),MAX(0,L78+M78-MIN(Schulden!G10,L78+M78)),0)+IF(AND(Schulden!J11&lt;Schulden!J10,P78&gt;0),MAX(0,P78+Q78-MIN(Schulden!G11,P78+Q78)),0)+IF(AND(Schulden!J12&lt;Schulden!J10,T78&gt;0),MAX(0,T78+U78-MIN(Schulden!G12,T78+U78)),0)+IF(AND(Schulden!J13&lt;Schulden!J10,X78&gt;0),MAX(0,X78+Y78-MIN(Schulden!G13,X78+Y78)),0)+IF(AND(Schulden!J14&lt;Schulden!J10,AB78&gt;0),MAX(0,AB78+AC78-MIN(Schulden!G14,AB78+AC78)),0)+IF(AND(Schulden!J15&lt;Schulden!J10,AF78&gt;0),MAX(0,AF78+AG78-MIN(Schulden!G15,AF78+AG78)),0)+IF(AND(Schulden!J16&lt;Schulden!J10,AJ78&gt;0),MAX(0,AJ78+AK78-MIN(Schulden!G16,AJ78+AK78)),0)+IF(AND(Schulden!J17&lt;Schulden!J10,AN78&gt;0),MAX(0,AN78+AO78-MIN(Schulden!G17,AN78+AO78)),0)+IF(AND(Schulden!J18&lt;Schulden!J10,AR78&gt;0),MAX(0,AR78+AS78-MIN(Schulden!G18,AR78+AS78)),0)+IF(AND(Schulden!J19&lt;Schulden!J10,AV78&gt;0),MAX(0,AV78+AW78-MIN(Schulden!G19,AV78+AW78)),0)+IF(AND(Schulden!J20&lt;Schulden!J10,AZ78&gt;0),MAX(0,AZ78+BA78-MIN(Schulden!G20,AZ78+BA78)),0)+IF(AND(Schulden!J21&lt;Schulden!J10,BD78&gt;0),MAX(0,BD78+BE78-MIN(Schulden!G21,BD78+BE78)),0)+IF(AND(Schulden!J22&lt;Schulden!J10,BH78&gt;0),MAX(0,BH78+BI78-MIN(Schulden!G22,BH78+BI78)),0))),MAX(0,L78+M78-MIN(Schulden!G10,L78+M78)))+SUMIFS(Sonderzahlungen!$D$8:$D$67,Sonderzahlungen!$G$8:$G$67,$B78,Sonderzahlungen!$E$8:$E$67,"Gezielte Schuld",Sonderzahlungen!$F$8:$F$67,Schulden!B10)))</f>
        <v/>
      </c>
      <c r="O78" s="24">
        <f>MAX(0,L78+M78-N78)</f>
        <v/>
      </c>
      <c r="P78" s="24">
        <f>S77</f>
        <v/>
      </c>
      <c r="Q78" s="24">
        <f>IF(P78&lt;=0,0,P78*Schulden!F11/12)</f>
        <v/>
      </c>
      <c r="R78" s="24">
        <f>IF(P78&lt;=0,0,MIN(P78+Q78,MIN(Schulden!G11,P78+Q78)+MIN(MAX(0,Strategie!$C$9+SUMIFS(Sonderzahlungen!$D$8:$D$67,Sonderzahlungen!$G$8:$G$67,$B78,Sonderzahlungen!$E$8:$E$67,"Nach Strategie")-(IF(AND(Schulden!J8&lt;Schulden!J11,D78&gt;0),MAX(0,D78+E78-MIN(Schulden!G8,D78+E78)),0)+IF(AND(Schulden!J9&lt;Schulden!J11,H78&gt;0),MAX(0,H78+I78-MIN(Schulden!G9,H78+I78)),0)+IF(AND(Schulden!J10&lt;Schulden!J11,L78&gt;0),MAX(0,L78+M78-MIN(Schulden!G10,L78+M78)),0)+IF(AND(Schulden!J11&lt;Schulden!J11,P78&gt;0),MAX(0,P78+Q78-MIN(Schulden!G11,P78+Q78)),0)+IF(AND(Schulden!J12&lt;Schulden!J11,T78&gt;0),MAX(0,T78+U78-MIN(Schulden!G12,T78+U78)),0)+IF(AND(Schulden!J13&lt;Schulden!J11,X78&gt;0),MAX(0,X78+Y78-MIN(Schulden!G13,X78+Y78)),0)+IF(AND(Schulden!J14&lt;Schulden!J11,AB78&gt;0),MAX(0,AB78+AC78-MIN(Schulden!G14,AB78+AC78)),0)+IF(AND(Schulden!J15&lt;Schulden!J11,AF78&gt;0),MAX(0,AF78+AG78-MIN(Schulden!G15,AF78+AG78)),0)+IF(AND(Schulden!J16&lt;Schulden!J11,AJ78&gt;0),MAX(0,AJ78+AK78-MIN(Schulden!G16,AJ78+AK78)),0)+IF(AND(Schulden!J17&lt;Schulden!J11,AN78&gt;0),MAX(0,AN78+AO78-MIN(Schulden!G17,AN78+AO78)),0)+IF(AND(Schulden!J18&lt;Schulden!J11,AR78&gt;0),MAX(0,AR78+AS78-MIN(Schulden!G18,AR78+AS78)),0)+IF(AND(Schulden!J19&lt;Schulden!J11,AV78&gt;0),MAX(0,AV78+AW78-MIN(Schulden!G19,AV78+AW78)),0)+IF(AND(Schulden!J20&lt;Schulden!J11,AZ78&gt;0),MAX(0,AZ78+BA78-MIN(Schulden!G20,AZ78+BA78)),0)+IF(AND(Schulden!J21&lt;Schulden!J11,BD78&gt;0),MAX(0,BD78+BE78-MIN(Schulden!G21,BD78+BE78)),0)+IF(AND(Schulden!J22&lt;Schulden!J11,BH78&gt;0),MAX(0,BH78+BI78-MIN(Schulden!G22,BH78+BI78)),0))),MAX(0,P78+Q78-MIN(Schulden!G11,P78+Q78)))+SUMIFS(Sonderzahlungen!$D$8:$D$67,Sonderzahlungen!$G$8:$G$67,$B78,Sonderzahlungen!$E$8:$E$67,"Gezielte Schuld",Sonderzahlungen!$F$8:$F$67,Schulden!B11)))</f>
        <v/>
      </c>
      <c r="S78" s="24">
        <f>MAX(0,P78+Q78-R78)</f>
        <v/>
      </c>
      <c r="T78" s="24">
        <f>W77</f>
        <v/>
      </c>
      <c r="U78" s="24">
        <f>IF(T78&lt;=0,0,T78*Schulden!F12/12)</f>
        <v/>
      </c>
      <c r="V78" s="24">
        <f>IF(T78&lt;=0,0,MIN(T78+U78,MIN(Schulden!G12,T78+U78)+MIN(MAX(0,Strategie!$C$9+SUMIFS(Sonderzahlungen!$D$8:$D$67,Sonderzahlungen!$G$8:$G$67,$B78,Sonderzahlungen!$E$8:$E$67,"Nach Strategie")-(IF(AND(Schulden!J8&lt;Schulden!J12,D78&gt;0),MAX(0,D78+E78-MIN(Schulden!G8,D78+E78)),0)+IF(AND(Schulden!J9&lt;Schulden!J12,H78&gt;0),MAX(0,H78+I78-MIN(Schulden!G9,H78+I78)),0)+IF(AND(Schulden!J10&lt;Schulden!J12,L78&gt;0),MAX(0,L78+M78-MIN(Schulden!G10,L78+M78)),0)+IF(AND(Schulden!J11&lt;Schulden!J12,P78&gt;0),MAX(0,P78+Q78-MIN(Schulden!G11,P78+Q78)),0)+IF(AND(Schulden!J12&lt;Schulden!J12,T78&gt;0),MAX(0,T78+U78-MIN(Schulden!G12,T78+U78)),0)+IF(AND(Schulden!J13&lt;Schulden!J12,X78&gt;0),MAX(0,X78+Y78-MIN(Schulden!G13,X78+Y78)),0)+IF(AND(Schulden!J14&lt;Schulden!J12,AB78&gt;0),MAX(0,AB78+AC78-MIN(Schulden!G14,AB78+AC78)),0)+IF(AND(Schulden!J15&lt;Schulden!J12,AF78&gt;0),MAX(0,AF78+AG78-MIN(Schulden!G15,AF78+AG78)),0)+IF(AND(Schulden!J16&lt;Schulden!J12,AJ78&gt;0),MAX(0,AJ78+AK78-MIN(Schulden!G16,AJ78+AK78)),0)+IF(AND(Schulden!J17&lt;Schulden!J12,AN78&gt;0),MAX(0,AN78+AO78-MIN(Schulden!G17,AN78+AO78)),0)+IF(AND(Schulden!J18&lt;Schulden!J12,AR78&gt;0),MAX(0,AR78+AS78-MIN(Schulden!G18,AR78+AS78)),0)+IF(AND(Schulden!J19&lt;Schulden!J12,AV78&gt;0),MAX(0,AV78+AW78-MIN(Schulden!G19,AV78+AW78)),0)+IF(AND(Schulden!J20&lt;Schulden!J12,AZ78&gt;0),MAX(0,AZ78+BA78-MIN(Schulden!G20,AZ78+BA78)),0)+IF(AND(Schulden!J21&lt;Schulden!J12,BD78&gt;0),MAX(0,BD78+BE78-MIN(Schulden!G21,BD78+BE78)),0)+IF(AND(Schulden!J22&lt;Schulden!J12,BH78&gt;0),MAX(0,BH78+BI78-MIN(Schulden!G22,BH78+BI78)),0))),MAX(0,T78+U78-MIN(Schulden!G12,T78+U78)))+SUMIFS(Sonderzahlungen!$D$8:$D$67,Sonderzahlungen!$G$8:$G$67,$B78,Sonderzahlungen!$E$8:$E$67,"Gezielte Schuld",Sonderzahlungen!$F$8:$F$67,Schulden!B12)))</f>
        <v/>
      </c>
      <c r="W78" s="24">
        <f>MAX(0,T78+U78-V78)</f>
        <v/>
      </c>
      <c r="X78" s="24">
        <f>AA77</f>
        <v/>
      </c>
      <c r="Y78" s="24">
        <f>IF(X78&lt;=0,0,X78*Schulden!F13/12)</f>
        <v/>
      </c>
      <c r="Z78" s="24">
        <f>IF(X78&lt;=0,0,MIN(X78+Y78,MIN(Schulden!G13,X78+Y78)+MIN(MAX(0,Strategie!$C$9+SUMIFS(Sonderzahlungen!$D$8:$D$67,Sonderzahlungen!$G$8:$G$67,$B78,Sonderzahlungen!$E$8:$E$67,"Nach Strategie")-(IF(AND(Schulden!J8&lt;Schulden!J13,D78&gt;0),MAX(0,D78+E78-MIN(Schulden!G8,D78+E78)),0)+IF(AND(Schulden!J9&lt;Schulden!J13,H78&gt;0),MAX(0,H78+I78-MIN(Schulden!G9,H78+I78)),0)+IF(AND(Schulden!J10&lt;Schulden!J13,L78&gt;0),MAX(0,L78+M78-MIN(Schulden!G10,L78+M78)),0)+IF(AND(Schulden!J11&lt;Schulden!J13,P78&gt;0),MAX(0,P78+Q78-MIN(Schulden!G11,P78+Q78)),0)+IF(AND(Schulden!J12&lt;Schulden!J13,T78&gt;0),MAX(0,T78+U78-MIN(Schulden!G12,T78+U78)),0)+IF(AND(Schulden!J13&lt;Schulden!J13,X78&gt;0),MAX(0,X78+Y78-MIN(Schulden!G13,X78+Y78)),0)+IF(AND(Schulden!J14&lt;Schulden!J13,AB78&gt;0),MAX(0,AB78+AC78-MIN(Schulden!G14,AB78+AC78)),0)+IF(AND(Schulden!J15&lt;Schulden!J13,AF78&gt;0),MAX(0,AF78+AG78-MIN(Schulden!G15,AF78+AG78)),0)+IF(AND(Schulden!J16&lt;Schulden!J13,AJ78&gt;0),MAX(0,AJ78+AK78-MIN(Schulden!G16,AJ78+AK78)),0)+IF(AND(Schulden!J17&lt;Schulden!J13,AN78&gt;0),MAX(0,AN78+AO78-MIN(Schulden!G17,AN78+AO78)),0)+IF(AND(Schulden!J18&lt;Schulden!J13,AR78&gt;0),MAX(0,AR78+AS78-MIN(Schulden!G18,AR78+AS78)),0)+IF(AND(Schulden!J19&lt;Schulden!J13,AV78&gt;0),MAX(0,AV78+AW78-MIN(Schulden!G19,AV78+AW78)),0)+IF(AND(Schulden!J20&lt;Schulden!J13,AZ78&gt;0),MAX(0,AZ78+BA78-MIN(Schulden!G20,AZ78+BA78)),0)+IF(AND(Schulden!J21&lt;Schulden!J13,BD78&gt;0),MAX(0,BD78+BE78-MIN(Schulden!G21,BD78+BE78)),0)+IF(AND(Schulden!J22&lt;Schulden!J13,BH78&gt;0),MAX(0,BH78+BI78-MIN(Schulden!G22,BH78+BI78)),0))),MAX(0,X78+Y78-MIN(Schulden!G13,X78+Y78)))+SUMIFS(Sonderzahlungen!$D$8:$D$67,Sonderzahlungen!$G$8:$G$67,$B78,Sonderzahlungen!$E$8:$E$67,"Gezielte Schuld",Sonderzahlungen!$F$8:$F$67,Schulden!B13)))</f>
        <v/>
      </c>
      <c r="AA78" s="24">
        <f>MAX(0,X78+Y78-Z78)</f>
        <v/>
      </c>
      <c r="AB78" s="24">
        <f>AE77</f>
        <v/>
      </c>
      <c r="AC78" s="24">
        <f>IF(AB78&lt;=0,0,AB78*Schulden!F14/12)</f>
        <v/>
      </c>
      <c r="AD78" s="24">
        <f>IF(AB78&lt;=0,0,MIN(AB78+AC78,MIN(Schulden!G14,AB78+AC78)+MIN(MAX(0,Strategie!$C$9+SUMIFS(Sonderzahlungen!$D$8:$D$67,Sonderzahlungen!$G$8:$G$67,$B78,Sonderzahlungen!$E$8:$E$67,"Nach Strategie")-(IF(AND(Schulden!J8&lt;Schulden!J14,D78&gt;0),MAX(0,D78+E78-MIN(Schulden!G8,D78+E78)),0)+IF(AND(Schulden!J9&lt;Schulden!J14,H78&gt;0),MAX(0,H78+I78-MIN(Schulden!G9,H78+I78)),0)+IF(AND(Schulden!J10&lt;Schulden!J14,L78&gt;0),MAX(0,L78+M78-MIN(Schulden!G10,L78+M78)),0)+IF(AND(Schulden!J11&lt;Schulden!J14,P78&gt;0),MAX(0,P78+Q78-MIN(Schulden!G11,P78+Q78)),0)+IF(AND(Schulden!J12&lt;Schulden!J14,T78&gt;0),MAX(0,T78+U78-MIN(Schulden!G12,T78+U78)),0)+IF(AND(Schulden!J13&lt;Schulden!J14,X78&gt;0),MAX(0,X78+Y78-MIN(Schulden!G13,X78+Y78)),0)+IF(AND(Schulden!J14&lt;Schulden!J14,AB78&gt;0),MAX(0,AB78+AC78-MIN(Schulden!G14,AB78+AC78)),0)+IF(AND(Schulden!J15&lt;Schulden!J14,AF78&gt;0),MAX(0,AF78+AG78-MIN(Schulden!G15,AF78+AG78)),0)+IF(AND(Schulden!J16&lt;Schulden!J14,AJ78&gt;0),MAX(0,AJ78+AK78-MIN(Schulden!G16,AJ78+AK78)),0)+IF(AND(Schulden!J17&lt;Schulden!J14,AN78&gt;0),MAX(0,AN78+AO78-MIN(Schulden!G17,AN78+AO78)),0)+IF(AND(Schulden!J18&lt;Schulden!J14,AR78&gt;0),MAX(0,AR78+AS78-MIN(Schulden!G18,AR78+AS78)),0)+IF(AND(Schulden!J19&lt;Schulden!J14,AV78&gt;0),MAX(0,AV78+AW78-MIN(Schulden!G19,AV78+AW78)),0)+IF(AND(Schulden!J20&lt;Schulden!J14,AZ78&gt;0),MAX(0,AZ78+BA78-MIN(Schulden!G20,AZ78+BA78)),0)+IF(AND(Schulden!J21&lt;Schulden!J14,BD78&gt;0),MAX(0,BD78+BE78-MIN(Schulden!G21,BD78+BE78)),0)+IF(AND(Schulden!J22&lt;Schulden!J14,BH78&gt;0),MAX(0,BH78+BI78-MIN(Schulden!G22,BH78+BI78)),0))),MAX(0,AB78+AC78-MIN(Schulden!G14,AB78+AC78)))+SUMIFS(Sonderzahlungen!$D$8:$D$67,Sonderzahlungen!$G$8:$G$67,$B78,Sonderzahlungen!$E$8:$E$67,"Gezielte Schuld",Sonderzahlungen!$F$8:$F$67,Schulden!B14)))</f>
        <v/>
      </c>
      <c r="AE78" s="24">
        <f>MAX(0,AB78+AC78-AD78)</f>
        <v/>
      </c>
      <c r="AF78" s="24">
        <f>AI77</f>
        <v/>
      </c>
      <c r="AG78" s="24">
        <f>IF(AF78&lt;=0,0,AF78*Schulden!F15/12)</f>
        <v/>
      </c>
      <c r="AH78" s="24">
        <f>IF(AF78&lt;=0,0,MIN(AF78+AG78,MIN(Schulden!G15,AF78+AG78)+MIN(MAX(0,Strategie!$C$9+SUMIFS(Sonderzahlungen!$D$8:$D$67,Sonderzahlungen!$G$8:$G$67,$B78,Sonderzahlungen!$E$8:$E$67,"Nach Strategie")-(IF(AND(Schulden!J8&lt;Schulden!J15,D78&gt;0),MAX(0,D78+E78-MIN(Schulden!G8,D78+E78)),0)+IF(AND(Schulden!J9&lt;Schulden!J15,H78&gt;0),MAX(0,H78+I78-MIN(Schulden!G9,H78+I78)),0)+IF(AND(Schulden!J10&lt;Schulden!J15,L78&gt;0),MAX(0,L78+M78-MIN(Schulden!G10,L78+M78)),0)+IF(AND(Schulden!J11&lt;Schulden!J15,P78&gt;0),MAX(0,P78+Q78-MIN(Schulden!G11,P78+Q78)),0)+IF(AND(Schulden!J12&lt;Schulden!J15,T78&gt;0),MAX(0,T78+U78-MIN(Schulden!G12,T78+U78)),0)+IF(AND(Schulden!J13&lt;Schulden!J15,X78&gt;0),MAX(0,X78+Y78-MIN(Schulden!G13,X78+Y78)),0)+IF(AND(Schulden!J14&lt;Schulden!J15,AB78&gt;0),MAX(0,AB78+AC78-MIN(Schulden!G14,AB78+AC78)),0)+IF(AND(Schulden!J15&lt;Schulden!J15,AF78&gt;0),MAX(0,AF78+AG78-MIN(Schulden!G15,AF78+AG78)),0)+IF(AND(Schulden!J16&lt;Schulden!J15,AJ78&gt;0),MAX(0,AJ78+AK78-MIN(Schulden!G16,AJ78+AK78)),0)+IF(AND(Schulden!J17&lt;Schulden!J15,AN78&gt;0),MAX(0,AN78+AO78-MIN(Schulden!G17,AN78+AO78)),0)+IF(AND(Schulden!J18&lt;Schulden!J15,AR78&gt;0),MAX(0,AR78+AS78-MIN(Schulden!G18,AR78+AS78)),0)+IF(AND(Schulden!J19&lt;Schulden!J15,AV78&gt;0),MAX(0,AV78+AW78-MIN(Schulden!G19,AV78+AW78)),0)+IF(AND(Schulden!J20&lt;Schulden!J15,AZ78&gt;0),MAX(0,AZ78+BA78-MIN(Schulden!G20,AZ78+BA78)),0)+IF(AND(Schulden!J21&lt;Schulden!J15,BD78&gt;0),MAX(0,BD78+BE78-MIN(Schulden!G21,BD78+BE78)),0)+IF(AND(Schulden!J22&lt;Schulden!J15,BH78&gt;0),MAX(0,BH78+BI78-MIN(Schulden!G22,BH78+BI78)),0))),MAX(0,AF78+AG78-MIN(Schulden!G15,AF78+AG78)))+SUMIFS(Sonderzahlungen!$D$8:$D$67,Sonderzahlungen!$G$8:$G$67,$B78,Sonderzahlungen!$E$8:$E$67,"Gezielte Schuld",Sonderzahlungen!$F$8:$F$67,Schulden!B15)))</f>
        <v/>
      </c>
      <c r="AI78" s="24">
        <f>MAX(0,AF78+AG78-AH78)</f>
        <v/>
      </c>
      <c r="AJ78" s="24">
        <f>AM77</f>
        <v/>
      </c>
      <c r="AK78" s="24">
        <f>IF(AJ78&lt;=0,0,AJ78*Schulden!F16/12)</f>
        <v/>
      </c>
      <c r="AL78" s="24">
        <f>IF(AJ78&lt;=0,0,MIN(AJ78+AK78,MIN(Schulden!G16,AJ78+AK78)+MIN(MAX(0,Strategie!$C$9+SUMIFS(Sonderzahlungen!$D$8:$D$67,Sonderzahlungen!$G$8:$G$67,$B78,Sonderzahlungen!$E$8:$E$67,"Nach Strategie")-(IF(AND(Schulden!J8&lt;Schulden!J16,D78&gt;0),MAX(0,D78+E78-MIN(Schulden!G8,D78+E78)),0)+IF(AND(Schulden!J9&lt;Schulden!J16,H78&gt;0),MAX(0,H78+I78-MIN(Schulden!G9,H78+I78)),0)+IF(AND(Schulden!J10&lt;Schulden!J16,L78&gt;0),MAX(0,L78+M78-MIN(Schulden!G10,L78+M78)),0)+IF(AND(Schulden!J11&lt;Schulden!J16,P78&gt;0),MAX(0,P78+Q78-MIN(Schulden!G11,P78+Q78)),0)+IF(AND(Schulden!J12&lt;Schulden!J16,T78&gt;0),MAX(0,T78+U78-MIN(Schulden!G12,T78+U78)),0)+IF(AND(Schulden!J13&lt;Schulden!J16,X78&gt;0),MAX(0,X78+Y78-MIN(Schulden!G13,X78+Y78)),0)+IF(AND(Schulden!J14&lt;Schulden!J16,AB78&gt;0),MAX(0,AB78+AC78-MIN(Schulden!G14,AB78+AC78)),0)+IF(AND(Schulden!J15&lt;Schulden!J16,AF78&gt;0),MAX(0,AF78+AG78-MIN(Schulden!G15,AF78+AG78)),0)+IF(AND(Schulden!J16&lt;Schulden!J16,AJ78&gt;0),MAX(0,AJ78+AK78-MIN(Schulden!G16,AJ78+AK78)),0)+IF(AND(Schulden!J17&lt;Schulden!J16,AN78&gt;0),MAX(0,AN78+AO78-MIN(Schulden!G17,AN78+AO78)),0)+IF(AND(Schulden!J18&lt;Schulden!J16,AR78&gt;0),MAX(0,AR78+AS78-MIN(Schulden!G18,AR78+AS78)),0)+IF(AND(Schulden!J19&lt;Schulden!J16,AV78&gt;0),MAX(0,AV78+AW78-MIN(Schulden!G19,AV78+AW78)),0)+IF(AND(Schulden!J20&lt;Schulden!J16,AZ78&gt;0),MAX(0,AZ78+BA78-MIN(Schulden!G20,AZ78+BA78)),0)+IF(AND(Schulden!J21&lt;Schulden!J16,BD78&gt;0),MAX(0,BD78+BE78-MIN(Schulden!G21,BD78+BE78)),0)+IF(AND(Schulden!J22&lt;Schulden!J16,BH78&gt;0),MAX(0,BH78+BI78-MIN(Schulden!G22,BH78+BI78)),0))),MAX(0,AJ78+AK78-MIN(Schulden!G16,AJ78+AK78)))+SUMIFS(Sonderzahlungen!$D$8:$D$67,Sonderzahlungen!$G$8:$G$67,$B78,Sonderzahlungen!$E$8:$E$67,"Gezielte Schuld",Sonderzahlungen!$F$8:$F$67,Schulden!B16)))</f>
        <v/>
      </c>
      <c r="AM78" s="24">
        <f>MAX(0,AJ78+AK78-AL78)</f>
        <v/>
      </c>
      <c r="AN78" s="24">
        <f>AQ77</f>
        <v/>
      </c>
      <c r="AO78" s="24">
        <f>IF(AN78&lt;=0,0,AN78*Schulden!F17/12)</f>
        <v/>
      </c>
      <c r="AP78" s="24">
        <f>IF(AN78&lt;=0,0,MIN(AN78+AO78,MIN(Schulden!G17,AN78+AO78)+MIN(MAX(0,Strategie!$C$9+SUMIFS(Sonderzahlungen!$D$8:$D$67,Sonderzahlungen!$G$8:$G$67,$B78,Sonderzahlungen!$E$8:$E$67,"Nach Strategie")-(IF(AND(Schulden!J8&lt;Schulden!J17,D78&gt;0),MAX(0,D78+E78-MIN(Schulden!G8,D78+E78)),0)+IF(AND(Schulden!J9&lt;Schulden!J17,H78&gt;0),MAX(0,H78+I78-MIN(Schulden!G9,H78+I78)),0)+IF(AND(Schulden!J10&lt;Schulden!J17,L78&gt;0),MAX(0,L78+M78-MIN(Schulden!G10,L78+M78)),0)+IF(AND(Schulden!J11&lt;Schulden!J17,P78&gt;0),MAX(0,P78+Q78-MIN(Schulden!G11,P78+Q78)),0)+IF(AND(Schulden!J12&lt;Schulden!J17,T78&gt;0),MAX(0,T78+U78-MIN(Schulden!G12,T78+U78)),0)+IF(AND(Schulden!J13&lt;Schulden!J17,X78&gt;0),MAX(0,X78+Y78-MIN(Schulden!G13,X78+Y78)),0)+IF(AND(Schulden!J14&lt;Schulden!J17,AB78&gt;0),MAX(0,AB78+AC78-MIN(Schulden!G14,AB78+AC78)),0)+IF(AND(Schulden!J15&lt;Schulden!J17,AF78&gt;0),MAX(0,AF78+AG78-MIN(Schulden!G15,AF78+AG78)),0)+IF(AND(Schulden!J16&lt;Schulden!J17,AJ78&gt;0),MAX(0,AJ78+AK78-MIN(Schulden!G16,AJ78+AK78)),0)+IF(AND(Schulden!J17&lt;Schulden!J17,AN78&gt;0),MAX(0,AN78+AO78-MIN(Schulden!G17,AN78+AO78)),0)+IF(AND(Schulden!J18&lt;Schulden!J17,AR78&gt;0),MAX(0,AR78+AS78-MIN(Schulden!G18,AR78+AS78)),0)+IF(AND(Schulden!J19&lt;Schulden!J17,AV78&gt;0),MAX(0,AV78+AW78-MIN(Schulden!G19,AV78+AW78)),0)+IF(AND(Schulden!J20&lt;Schulden!J17,AZ78&gt;0),MAX(0,AZ78+BA78-MIN(Schulden!G20,AZ78+BA78)),0)+IF(AND(Schulden!J21&lt;Schulden!J17,BD78&gt;0),MAX(0,BD78+BE78-MIN(Schulden!G21,BD78+BE78)),0)+IF(AND(Schulden!J22&lt;Schulden!J17,BH78&gt;0),MAX(0,BH78+BI78-MIN(Schulden!G22,BH78+BI78)),0))),MAX(0,AN78+AO78-MIN(Schulden!G17,AN78+AO78)))+SUMIFS(Sonderzahlungen!$D$8:$D$67,Sonderzahlungen!$G$8:$G$67,$B78,Sonderzahlungen!$E$8:$E$67,"Gezielte Schuld",Sonderzahlungen!$F$8:$F$67,Schulden!B17)))</f>
        <v/>
      </c>
      <c r="AQ78" s="24">
        <f>MAX(0,AN78+AO78-AP78)</f>
        <v/>
      </c>
      <c r="AR78" s="24">
        <f>AU77</f>
        <v/>
      </c>
      <c r="AS78" s="24">
        <f>IF(AR78&lt;=0,0,AR78*Schulden!F18/12)</f>
        <v/>
      </c>
      <c r="AT78" s="24">
        <f>IF(AR78&lt;=0,0,MIN(AR78+AS78,MIN(Schulden!G18,AR78+AS78)+MIN(MAX(0,Strategie!$C$9+SUMIFS(Sonderzahlungen!$D$8:$D$67,Sonderzahlungen!$G$8:$G$67,$B78,Sonderzahlungen!$E$8:$E$67,"Nach Strategie")-(IF(AND(Schulden!J8&lt;Schulden!J18,D78&gt;0),MAX(0,D78+E78-MIN(Schulden!G8,D78+E78)),0)+IF(AND(Schulden!J9&lt;Schulden!J18,H78&gt;0),MAX(0,H78+I78-MIN(Schulden!G9,H78+I78)),0)+IF(AND(Schulden!J10&lt;Schulden!J18,L78&gt;0),MAX(0,L78+M78-MIN(Schulden!G10,L78+M78)),0)+IF(AND(Schulden!J11&lt;Schulden!J18,P78&gt;0),MAX(0,P78+Q78-MIN(Schulden!G11,P78+Q78)),0)+IF(AND(Schulden!J12&lt;Schulden!J18,T78&gt;0),MAX(0,T78+U78-MIN(Schulden!G12,T78+U78)),0)+IF(AND(Schulden!J13&lt;Schulden!J18,X78&gt;0),MAX(0,X78+Y78-MIN(Schulden!G13,X78+Y78)),0)+IF(AND(Schulden!J14&lt;Schulden!J18,AB78&gt;0),MAX(0,AB78+AC78-MIN(Schulden!G14,AB78+AC78)),0)+IF(AND(Schulden!J15&lt;Schulden!J18,AF78&gt;0),MAX(0,AF78+AG78-MIN(Schulden!G15,AF78+AG78)),0)+IF(AND(Schulden!J16&lt;Schulden!J18,AJ78&gt;0),MAX(0,AJ78+AK78-MIN(Schulden!G16,AJ78+AK78)),0)+IF(AND(Schulden!J17&lt;Schulden!J18,AN78&gt;0),MAX(0,AN78+AO78-MIN(Schulden!G17,AN78+AO78)),0)+IF(AND(Schulden!J18&lt;Schulden!J18,AR78&gt;0),MAX(0,AR78+AS78-MIN(Schulden!G18,AR78+AS78)),0)+IF(AND(Schulden!J19&lt;Schulden!J18,AV78&gt;0),MAX(0,AV78+AW78-MIN(Schulden!G19,AV78+AW78)),0)+IF(AND(Schulden!J20&lt;Schulden!J18,AZ78&gt;0),MAX(0,AZ78+BA78-MIN(Schulden!G20,AZ78+BA78)),0)+IF(AND(Schulden!J21&lt;Schulden!J18,BD78&gt;0),MAX(0,BD78+BE78-MIN(Schulden!G21,BD78+BE78)),0)+IF(AND(Schulden!J22&lt;Schulden!J18,BH78&gt;0),MAX(0,BH78+BI78-MIN(Schulden!G22,BH78+BI78)),0))),MAX(0,AR78+AS78-MIN(Schulden!G18,AR78+AS78)))+SUMIFS(Sonderzahlungen!$D$8:$D$67,Sonderzahlungen!$G$8:$G$67,$B78,Sonderzahlungen!$E$8:$E$67,"Gezielte Schuld",Sonderzahlungen!$F$8:$F$67,Schulden!B18)))</f>
        <v/>
      </c>
      <c r="AU78" s="24">
        <f>MAX(0,AR78+AS78-AT78)</f>
        <v/>
      </c>
      <c r="AV78" s="24">
        <f>AY77</f>
        <v/>
      </c>
      <c r="AW78" s="24">
        <f>IF(AV78&lt;=0,0,AV78*Schulden!F19/12)</f>
        <v/>
      </c>
      <c r="AX78" s="24">
        <f>IF(AV78&lt;=0,0,MIN(AV78+AW78,MIN(Schulden!G19,AV78+AW78)+MIN(MAX(0,Strategie!$C$9+SUMIFS(Sonderzahlungen!$D$8:$D$67,Sonderzahlungen!$G$8:$G$67,$B78,Sonderzahlungen!$E$8:$E$67,"Nach Strategie")-(IF(AND(Schulden!J8&lt;Schulden!J19,D78&gt;0),MAX(0,D78+E78-MIN(Schulden!G8,D78+E78)),0)+IF(AND(Schulden!J9&lt;Schulden!J19,H78&gt;0),MAX(0,H78+I78-MIN(Schulden!G9,H78+I78)),0)+IF(AND(Schulden!J10&lt;Schulden!J19,L78&gt;0),MAX(0,L78+M78-MIN(Schulden!G10,L78+M78)),0)+IF(AND(Schulden!J11&lt;Schulden!J19,P78&gt;0),MAX(0,P78+Q78-MIN(Schulden!G11,P78+Q78)),0)+IF(AND(Schulden!J12&lt;Schulden!J19,T78&gt;0),MAX(0,T78+U78-MIN(Schulden!G12,T78+U78)),0)+IF(AND(Schulden!J13&lt;Schulden!J19,X78&gt;0),MAX(0,X78+Y78-MIN(Schulden!G13,X78+Y78)),0)+IF(AND(Schulden!J14&lt;Schulden!J19,AB78&gt;0),MAX(0,AB78+AC78-MIN(Schulden!G14,AB78+AC78)),0)+IF(AND(Schulden!J15&lt;Schulden!J19,AF78&gt;0),MAX(0,AF78+AG78-MIN(Schulden!G15,AF78+AG78)),0)+IF(AND(Schulden!J16&lt;Schulden!J19,AJ78&gt;0),MAX(0,AJ78+AK78-MIN(Schulden!G16,AJ78+AK78)),0)+IF(AND(Schulden!J17&lt;Schulden!J19,AN78&gt;0),MAX(0,AN78+AO78-MIN(Schulden!G17,AN78+AO78)),0)+IF(AND(Schulden!J18&lt;Schulden!J19,AR78&gt;0),MAX(0,AR78+AS78-MIN(Schulden!G18,AR78+AS78)),0)+IF(AND(Schulden!J19&lt;Schulden!J19,AV78&gt;0),MAX(0,AV78+AW78-MIN(Schulden!G19,AV78+AW78)),0)+IF(AND(Schulden!J20&lt;Schulden!J19,AZ78&gt;0),MAX(0,AZ78+BA78-MIN(Schulden!G20,AZ78+BA78)),0)+IF(AND(Schulden!J21&lt;Schulden!J19,BD78&gt;0),MAX(0,BD78+BE78-MIN(Schulden!G21,BD78+BE78)),0)+IF(AND(Schulden!J22&lt;Schulden!J19,BH78&gt;0),MAX(0,BH78+BI78-MIN(Schulden!G22,BH78+BI78)),0))),MAX(0,AV78+AW78-MIN(Schulden!G19,AV78+AW78)))+SUMIFS(Sonderzahlungen!$D$8:$D$67,Sonderzahlungen!$G$8:$G$67,$B78,Sonderzahlungen!$E$8:$E$67,"Gezielte Schuld",Sonderzahlungen!$F$8:$F$67,Schulden!B19)))</f>
        <v/>
      </c>
      <c r="AY78" s="24">
        <f>MAX(0,AV78+AW78-AX78)</f>
        <v/>
      </c>
      <c r="AZ78" s="24">
        <f>BC77</f>
        <v/>
      </c>
      <c r="BA78" s="24">
        <f>IF(AZ78&lt;=0,0,AZ78*Schulden!F20/12)</f>
        <v/>
      </c>
      <c r="BB78" s="24">
        <f>IF(AZ78&lt;=0,0,MIN(AZ78+BA78,MIN(Schulden!G20,AZ78+BA78)+MIN(MAX(0,Strategie!$C$9+SUMIFS(Sonderzahlungen!$D$8:$D$67,Sonderzahlungen!$G$8:$G$67,$B78,Sonderzahlungen!$E$8:$E$67,"Nach Strategie")-(IF(AND(Schulden!J8&lt;Schulden!J20,D78&gt;0),MAX(0,D78+E78-MIN(Schulden!G8,D78+E78)),0)+IF(AND(Schulden!J9&lt;Schulden!J20,H78&gt;0),MAX(0,H78+I78-MIN(Schulden!G9,H78+I78)),0)+IF(AND(Schulden!J10&lt;Schulden!J20,L78&gt;0),MAX(0,L78+M78-MIN(Schulden!G10,L78+M78)),0)+IF(AND(Schulden!J11&lt;Schulden!J20,P78&gt;0),MAX(0,P78+Q78-MIN(Schulden!G11,P78+Q78)),0)+IF(AND(Schulden!J12&lt;Schulden!J20,T78&gt;0),MAX(0,T78+U78-MIN(Schulden!G12,T78+U78)),0)+IF(AND(Schulden!J13&lt;Schulden!J20,X78&gt;0),MAX(0,X78+Y78-MIN(Schulden!G13,X78+Y78)),0)+IF(AND(Schulden!J14&lt;Schulden!J20,AB78&gt;0),MAX(0,AB78+AC78-MIN(Schulden!G14,AB78+AC78)),0)+IF(AND(Schulden!J15&lt;Schulden!J20,AF78&gt;0),MAX(0,AF78+AG78-MIN(Schulden!G15,AF78+AG78)),0)+IF(AND(Schulden!J16&lt;Schulden!J20,AJ78&gt;0),MAX(0,AJ78+AK78-MIN(Schulden!G16,AJ78+AK78)),0)+IF(AND(Schulden!J17&lt;Schulden!J20,AN78&gt;0),MAX(0,AN78+AO78-MIN(Schulden!G17,AN78+AO78)),0)+IF(AND(Schulden!J18&lt;Schulden!J20,AR78&gt;0),MAX(0,AR78+AS78-MIN(Schulden!G18,AR78+AS78)),0)+IF(AND(Schulden!J19&lt;Schulden!J20,AV78&gt;0),MAX(0,AV78+AW78-MIN(Schulden!G19,AV78+AW78)),0)+IF(AND(Schulden!J20&lt;Schulden!J20,AZ78&gt;0),MAX(0,AZ78+BA78-MIN(Schulden!G20,AZ78+BA78)),0)+IF(AND(Schulden!J21&lt;Schulden!J20,BD78&gt;0),MAX(0,BD78+BE78-MIN(Schulden!G21,BD78+BE78)),0)+IF(AND(Schulden!J22&lt;Schulden!J20,BH78&gt;0),MAX(0,BH78+BI78-MIN(Schulden!G22,BH78+BI78)),0))),MAX(0,AZ78+BA78-MIN(Schulden!G20,AZ78+BA78)))+SUMIFS(Sonderzahlungen!$D$8:$D$67,Sonderzahlungen!$G$8:$G$67,$B78,Sonderzahlungen!$E$8:$E$67,"Gezielte Schuld",Sonderzahlungen!$F$8:$F$67,Schulden!B20)))</f>
        <v/>
      </c>
      <c r="BC78" s="24">
        <f>MAX(0,AZ78+BA78-BB78)</f>
        <v/>
      </c>
      <c r="BD78" s="24">
        <f>BG77</f>
        <v/>
      </c>
      <c r="BE78" s="24">
        <f>IF(BD78&lt;=0,0,BD78*Schulden!F21/12)</f>
        <v/>
      </c>
      <c r="BF78" s="24">
        <f>IF(BD78&lt;=0,0,MIN(BD78+BE78,MIN(Schulden!G21,BD78+BE78)+MIN(MAX(0,Strategie!$C$9+SUMIFS(Sonderzahlungen!$D$8:$D$67,Sonderzahlungen!$G$8:$G$67,$B78,Sonderzahlungen!$E$8:$E$67,"Nach Strategie")-(IF(AND(Schulden!J8&lt;Schulden!J21,D78&gt;0),MAX(0,D78+E78-MIN(Schulden!G8,D78+E78)),0)+IF(AND(Schulden!J9&lt;Schulden!J21,H78&gt;0),MAX(0,H78+I78-MIN(Schulden!G9,H78+I78)),0)+IF(AND(Schulden!J10&lt;Schulden!J21,L78&gt;0),MAX(0,L78+M78-MIN(Schulden!G10,L78+M78)),0)+IF(AND(Schulden!J11&lt;Schulden!J21,P78&gt;0),MAX(0,P78+Q78-MIN(Schulden!G11,P78+Q78)),0)+IF(AND(Schulden!J12&lt;Schulden!J21,T78&gt;0),MAX(0,T78+U78-MIN(Schulden!G12,T78+U78)),0)+IF(AND(Schulden!J13&lt;Schulden!J21,X78&gt;0),MAX(0,X78+Y78-MIN(Schulden!G13,X78+Y78)),0)+IF(AND(Schulden!J14&lt;Schulden!J21,AB78&gt;0),MAX(0,AB78+AC78-MIN(Schulden!G14,AB78+AC78)),0)+IF(AND(Schulden!J15&lt;Schulden!J21,AF78&gt;0),MAX(0,AF78+AG78-MIN(Schulden!G15,AF78+AG78)),0)+IF(AND(Schulden!J16&lt;Schulden!J21,AJ78&gt;0),MAX(0,AJ78+AK78-MIN(Schulden!G16,AJ78+AK78)),0)+IF(AND(Schulden!J17&lt;Schulden!J21,AN78&gt;0),MAX(0,AN78+AO78-MIN(Schulden!G17,AN78+AO78)),0)+IF(AND(Schulden!J18&lt;Schulden!J21,AR78&gt;0),MAX(0,AR78+AS78-MIN(Schulden!G18,AR78+AS78)),0)+IF(AND(Schulden!J19&lt;Schulden!J21,AV78&gt;0),MAX(0,AV78+AW78-MIN(Schulden!G19,AV78+AW78)),0)+IF(AND(Schulden!J20&lt;Schulden!J21,AZ78&gt;0),MAX(0,AZ78+BA78-MIN(Schulden!G20,AZ78+BA78)),0)+IF(AND(Schulden!J21&lt;Schulden!J21,BD78&gt;0),MAX(0,BD78+BE78-MIN(Schulden!G21,BD78+BE78)),0)+IF(AND(Schulden!J22&lt;Schulden!J21,BH78&gt;0),MAX(0,BH78+BI78-MIN(Schulden!G22,BH78+BI78)),0))),MAX(0,BD78+BE78-MIN(Schulden!G21,BD78+BE78)))+SUMIFS(Sonderzahlungen!$D$8:$D$67,Sonderzahlungen!$G$8:$G$67,$B78,Sonderzahlungen!$E$8:$E$67,"Gezielte Schuld",Sonderzahlungen!$F$8:$F$67,Schulden!B21)))</f>
        <v/>
      </c>
      <c r="BG78" s="24">
        <f>MAX(0,BD78+BE78-BF78)</f>
        <v/>
      </c>
      <c r="BH78" s="24">
        <f>BK77</f>
        <v/>
      </c>
      <c r="BI78" s="24">
        <f>IF(BH78&lt;=0,0,BH78*Schulden!F22/12)</f>
        <v/>
      </c>
      <c r="BJ78" s="24">
        <f>IF(BH78&lt;=0,0,MIN(BH78+BI78,MIN(Schulden!G22,BH78+BI78)+MIN(MAX(0,Strategie!$C$9+SUMIFS(Sonderzahlungen!$D$8:$D$67,Sonderzahlungen!$G$8:$G$67,$B78,Sonderzahlungen!$E$8:$E$67,"Nach Strategie")-(IF(AND(Schulden!J8&lt;Schulden!J22,D78&gt;0),MAX(0,D78+E78-MIN(Schulden!G8,D78+E78)),0)+IF(AND(Schulden!J9&lt;Schulden!J22,H78&gt;0),MAX(0,H78+I78-MIN(Schulden!G9,H78+I78)),0)+IF(AND(Schulden!J10&lt;Schulden!J22,L78&gt;0),MAX(0,L78+M78-MIN(Schulden!G10,L78+M78)),0)+IF(AND(Schulden!J11&lt;Schulden!J22,P78&gt;0),MAX(0,P78+Q78-MIN(Schulden!G11,P78+Q78)),0)+IF(AND(Schulden!J12&lt;Schulden!J22,T78&gt;0),MAX(0,T78+U78-MIN(Schulden!G12,T78+U78)),0)+IF(AND(Schulden!J13&lt;Schulden!J22,X78&gt;0),MAX(0,X78+Y78-MIN(Schulden!G13,X78+Y78)),0)+IF(AND(Schulden!J14&lt;Schulden!J22,AB78&gt;0),MAX(0,AB78+AC78-MIN(Schulden!G14,AB78+AC78)),0)+IF(AND(Schulden!J15&lt;Schulden!J22,AF78&gt;0),MAX(0,AF78+AG78-MIN(Schulden!G15,AF78+AG78)),0)+IF(AND(Schulden!J16&lt;Schulden!J22,AJ78&gt;0),MAX(0,AJ78+AK78-MIN(Schulden!G16,AJ78+AK78)),0)+IF(AND(Schulden!J17&lt;Schulden!J22,AN78&gt;0),MAX(0,AN78+AO78-MIN(Schulden!G17,AN78+AO78)),0)+IF(AND(Schulden!J18&lt;Schulden!J22,AR78&gt;0),MAX(0,AR78+AS78-MIN(Schulden!G18,AR78+AS78)),0)+IF(AND(Schulden!J19&lt;Schulden!J22,AV78&gt;0),MAX(0,AV78+AW78-MIN(Schulden!G19,AV78+AW78)),0)+IF(AND(Schulden!J20&lt;Schulden!J22,AZ78&gt;0),MAX(0,AZ78+BA78-MIN(Schulden!G20,AZ78+BA78)),0)+IF(AND(Schulden!J21&lt;Schulden!J22,BD78&gt;0),MAX(0,BD78+BE78-MIN(Schulden!G21,BD78+BE78)),0)+IF(AND(Schulden!J22&lt;Schulden!J22,BH78&gt;0),MAX(0,BH78+BI78-MIN(Schulden!G22,BH78+BI78)),0))),MAX(0,BH78+BI78-MIN(Schulden!G22,BH78+BI78)))+SUMIFS(Sonderzahlungen!$D$8:$D$67,Sonderzahlungen!$G$8:$G$67,$B78,Sonderzahlungen!$E$8:$E$67,"Gezielte Schuld",Sonderzahlungen!$F$8:$F$67,Schulden!B22)))</f>
        <v/>
      </c>
      <c r="BK78" s="24">
        <f>MAX(0,BH78+BI78-BJ78)</f>
        <v/>
      </c>
    </row>
    <row r="79">
      <c r="B79" s="23">
        <f>EDATE(B78,1)</f>
        <v/>
      </c>
      <c r="C79" s="24">
        <f>SUMIFS(Sonderzahlungen!$D$8:$D$67,Sonderzahlungen!$G$8:$G$67,B79)</f>
        <v/>
      </c>
      <c r="D79" s="24">
        <f>G78</f>
        <v/>
      </c>
      <c r="E79" s="24">
        <f>IF(D79&lt;=0,0,D79*Schulden!F8/12)</f>
        <v/>
      </c>
      <c r="F79" s="24">
        <f>IF(D79&lt;=0,0,MIN(D79+E79,MIN(Schulden!G8,D79+E79)+MIN(MAX(0,Strategie!$C$9+SUMIFS(Sonderzahlungen!$D$8:$D$67,Sonderzahlungen!$G$8:$G$67,$B79,Sonderzahlungen!$E$8:$E$67,"Nach Strategie")-(IF(AND(Schulden!J8&lt;Schulden!J8,D79&gt;0),MAX(0,D79+E79-MIN(Schulden!G8,D79+E79)),0)+IF(AND(Schulden!J9&lt;Schulden!J8,H79&gt;0),MAX(0,H79+I79-MIN(Schulden!G9,H79+I79)),0)+IF(AND(Schulden!J10&lt;Schulden!J8,L79&gt;0),MAX(0,L79+M79-MIN(Schulden!G10,L79+M79)),0)+IF(AND(Schulden!J11&lt;Schulden!J8,P79&gt;0),MAX(0,P79+Q79-MIN(Schulden!G11,P79+Q79)),0)+IF(AND(Schulden!J12&lt;Schulden!J8,T79&gt;0),MAX(0,T79+U79-MIN(Schulden!G12,T79+U79)),0)+IF(AND(Schulden!J13&lt;Schulden!J8,X79&gt;0),MAX(0,X79+Y79-MIN(Schulden!G13,X79+Y79)),0)+IF(AND(Schulden!J14&lt;Schulden!J8,AB79&gt;0),MAX(0,AB79+AC79-MIN(Schulden!G14,AB79+AC79)),0)+IF(AND(Schulden!J15&lt;Schulden!J8,AF79&gt;0),MAX(0,AF79+AG79-MIN(Schulden!G15,AF79+AG79)),0)+IF(AND(Schulden!J16&lt;Schulden!J8,AJ79&gt;0),MAX(0,AJ79+AK79-MIN(Schulden!G16,AJ79+AK79)),0)+IF(AND(Schulden!J17&lt;Schulden!J8,AN79&gt;0),MAX(0,AN79+AO79-MIN(Schulden!G17,AN79+AO79)),0)+IF(AND(Schulden!J18&lt;Schulden!J8,AR79&gt;0),MAX(0,AR79+AS79-MIN(Schulden!G18,AR79+AS79)),0)+IF(AND(Schulden!J19&lt;Schulden!J8,AV79&gt;0),MAX(0,AV79+AW79-MIN(Schulden!G19,AV79+AW79)),0)+IF(AND(Schulden!J20&lt;Schulden!J8,AZ79&gt;0),MAX(0,AZ79+BA79-MIN(Schulden!G20,AZ79+BA79)),0)+IF(AND(Schulden!J21&lt;Schulden!J8,BD79&gt;0),MAX(0,BD79+BE79-MIN(Schulden!G21,BD79+BE79)),0)+IF(AND(Schulden!J22&lt;Schulden!J8,BH79&gt;0),MAX(0,BH79+BI79-MIN(Schulden!G22,BH79+BI79)),0))),MAX(0,D79+E79-MIN(Schulden!G8,D79+E79)))+SUMIFS(Sonderzahlungen!$D$8:$D$67,Sonderzahlungen!$G$8:$G$67,$B79,Sonderzahlungen!$E$8:$E$67,"Gezielte Schuld",Sonderzahlungen!$F$8:$F$67,Schulden!B8)))</f>
        <v/>
      </c>
      <c r="G79" s="24">
        <f>MAX(0,D79+E79-F79)</f>
        <v/>
      </c>
      <c r="H79" s="24">
        <f>K78</f>
        <v/>
      </c>
      <c r="I79" s="24">
        <f>IF(H79&lt;=0,0,H79*Schulden!F9/12)</f>
        <v/>
      </c>
      <c r="J79" s="24">
        <f>IF(H79&lt;=0,0,MIN(H79+I79,MIN(Schulden!G9,H79+I79)+MIN(MAX(0,Strategie!$C$9+SUMIFS(Sonderzahlungen!$D$8:$D$67,Sonderzahlungen!$G$8:$G$67,$B79,Sonderzahlungen!$E$8:$E$67,"Nach Strategie")-(IF(AND(Schulden!J8&lt;Schulden!J9,D79&gt;0),MAX(0,D79+E79-MIN(Schulden!G8,D79+E79)),0)+IF(AND(Schulden!J9&lt;Schulden!J9,H79&gt;0),MAX(0,H79+I79-MIN(Schulden!G9,H79+I79)),0)+IF(AND(Schulden!J10&lt;Schulden!J9,L79&gt;0),MAX(0,L79+M79-MIN(Schulden!G10,L79+M79)),0)+IF(AND(Schulden!J11&lt;Schulden!J9,P79&gt;0),MAX(0,P79+Q79-MIN(Schulden!G11,P79+Q79)),0)+IF(AND(Schulden!J12&lt;Schulden!J9,T79&gt;0),MAX(0,T79+U79-MIN(Schulden!G12,T79+U79)),0)+IF(AND(Schulden!J13&lt;Schulden!J9,X79&gt;0),MAX(0,X79+Y79-MIN(Schulden!G13,X79+Y79)),0)+IF(AND(Schulden!J14&lt;Schulden!J9,AB79&gt;0),MAX(0,AB79+AC79-MIN(Schulden!G14,AB79+AC79)),0)+IF(AND(Schulden!J15&lt;Schulden!J9,AF79&gt;0),MAX(0,AF79+AG79-MIN(Schulden!G15,AF79+AG79)),0)+IF(AND(Schulden!J16&lt;Schulden!J9,AJ79&gt;0),MAX(0,AJ79+AK79-MIN(Schulden!G16,AJ79+AK79)),0)+IF(AND(Schulden!J17&lt;Schulden!J9,AN79&gt;0),MAX(0,AN79+AO79-MIN(Schulden!G17,AN79+AO79)),0)+IF(AND(Schulden!J18&lt;Schulden!J9,AR79&gt;0),MAX(0,AR79+AS79-MIN(Schulden!G18,AR79+AS79)),0)+IF(AND(Schulden!J19&lt;Schulden!J9,AV79&gt;0),MAX(0,AV79+AW79-MIN(Schulden!G19,AV79+AW79)),0)+IF(AND(Schulden!J20&lt;Schulden!J9,AZ79&gt;0),MAX(0,AZ79+BA79-MIN(Schulden!G20,AZ79+BA79)),0)+IF(AND(Schulden!J21&lt;Schulden!J9,BD79&gt;0),MAX(0,BD79+BE79-MIN(Schulden!G21,BD79+BE79)),0)+IF(AND(Schulden!J22&lt;Schulden!J9,BH79&gt;0),MAX(0,BH79+BI79-MIN(Schulden!G22,BH79+BI79)),0))),MAX(0,H79+I79-MIN(Schulden!G9,H79+I79)))+SUMIFS(Sonderzahlungen!$D$8:$D$67,Sonderzahlungen!$G$8:$G$67,$B79,Sonderzahlungen!$E$8:$E$67,"Gezielte Schuld",Sonderzahlungen!$F$8:$F$67,Schulden!B9)))</f>
        <v/>
      </c>
      <c r="K79" s="24">
        <f>MAX(0,H79+I79-J79)</f>
        <v/>
      </c>
      <c r="L79" s="24">
        <f>O78</f>
        <v/>
      </c>
      <c r="M79" s="24">
        <f>IF(L79&lt;=0,0,L79*Schulden!F10/12)</f>
        <v/>
      </c>
      <c r="N79" s="24">
        <f>IF(L79&lt;=0,0,MIN(L79+M79,MIN(Schulden!G10,L79+M79)+MIN(MAX(0,Strategie!$C$9+SUMIFS(Sonderzahlungen!$D$8:$D$67,Sonderzahlungen!$G$8:$G$67,$B79,Sonderzahlungen!$E$8:$E$67,"Nach Strategie")-(IF(AND(Schulden!J8&lt;Schulden!J10,D79&gt;0),MAX(0,D79+E79-MIN(Schulden!G8,D79+E79)),0)+IF(AND(Schulden!J9&lt;Schulden!J10,H79&gt;0),MAX(0,H79+I79-MIN(Schulden!G9,H79+I79)),0)+IF(AND(Schulden!J10&lt;Schulden!J10,L79&gt;0),MAX(0,L79+M79-MIN(Schulden!G10,L79+M79)),0)+IF(AND(Schulden!J11&lt;Schulden!J10,P79&gt;0),MAX(0,P79+Q79-MIN(Schulden!G11,P79+Q79)),0)+IF(AND(Schulden!J12&lt;Schulden!J10,T79&gt;0),MAX(0,T79+U79-MIN(Schulden!G12,T79+U79)),0)+IF(AND(Schulden!J13&lt;Schulden!J10,X79&gt;0),MAX(0,X79+Y79-MIN(Schulden!G13,X79+Y79)),0)+IF(AND(Schulden!J14&lt;Schulden!J10,AB79&gt;0),MAX(0,AB79+AC79-MIN(Schulden!G14,AB79+AC79)),0)+IF(AND(Schulden!J15&lt;Schulden!J10,AF79&gt;0),MAX(0,AF79+AG79-MIN(Schulden!G15,AF79+AG79)),0)+IF(AND(Schulden!J16&lt;Schulden!J10,AJ79&gt;0),MAX(0,AJ79+AK79-MIN(Schulden!G16,AJ79+AK79)),0)+IF(AND(Schulden!J17&lt;Schulden!J10,AN79&gt;0),MAX(0,AN79+AO79-MIN(Schulden!G17,AN79+AO79)),0)+IF(AND(Schulden!J18&lt;Schulden!J10,AR79&gt;0),MAX(0,AR79+AS79-MIN(Schulden!G18,AR79+AS79)),0)+IF(AND(Schulden!J19&lt;Schulden!J10,AV79&gt;0),MAX(0,AV79+AW79-MIN(Schulden!G19,AV79+AW79)),0)+IF(AND(Schulden!J20&lt;Schulden!J10,AZ79&gt;0),MAX(0,AZ79+BA79-MIN(Schulden!G20,AZ79+BA79)),0)+IF(AND(Schulden!J21&lt;Schulden!J10,BD79&gt;0),MAX(0,BD79+BE79-MIN(Schulden!G21,BD79+BE79)),0)+IF(AND(Schulden!J22&lt;Schulden!J10,BH79&gt;0),MAX(0,BH79+BI79-MIN(Schulden!G22,BH79+BI79)),0))),MAX(0,L79+M79-MIN(Schulden!G10,L79+M79)))+SUMIFS(Sonderzahlungen!$D$8:$D$67,Sonderzahlungen!$G$8:$G$67,$B79,Sonderzahlungen!$E$8:$E$67,"Gezielte Schuld",Sonderzahlungen!$F$8:$F$67,Schulden!B10)))</f>
        <v/>
      </c>
      <c r="O79" s="24">
        <f>MAX(0,L79+M79-N79)</f>
        <v/>
      </c>
      <c r="P79" s="24">
        <f>S78</f>
        <v/>
      </c>
      <c r="Q79" s="24">
        <f>IF(P79&lt;=0,0,P79*Schulden!F11/12)</f>
        <v/>
      </c>
      <c r="R79" s="24">
        <f>IF(P79&lt;=0,0,MIN(P79+Q79,MIN(Schulden!G11,P79+Q79)+MIN(MAX(0,Strategie!$C$9+SUMIFS(Sonderzahlungen!$D$8:$D$67,Sonderzahlungen!$G$8:$G$67,$B79,Sonderzahlungen!$E$8:$E$67,"Nach Strategie")-(IF(AND(Schulden!J8&lt;Schulden!J11,D79&gt;0),MAX(0,D79+E79-MIN(Schulden!G8,D79+E79)),0)+IF(AND(Schulden!J9&lt;Schulden!J11,H79&gt;0),MAX(0,H79+I79-MIN(Schulden!G9,H79+I79)),0)+IF(AND(Schulden!J10&lt;Schulden!J11,L79&gt;0),MAX(0,L79+M79-MIN(Schulden!G10,L79+M79)),0)+IF(AND(Schulden!J11&lt;Schulden!J11,P79&gt;0),MAX(0,P79+Q79-MIN(Schulden!G11,P79+Q79)),0)+IF(AND(Schulden!J12&lt;Schulden!J11,T79&gt;0),MAX(0,T79+U79-MIN(Schulden!G12,T79+U79)),0)+IF(AND(Schulden!J13&lt;Schulden!J11,X79&gt;0),MAX(0,X79+Y79-MIN(Schulden!G13,X79+Y79)),0)+IF(AND(Schulden!J14&lt;Schulden!J11,AB79&gt;0),MAX(0,AB79+AC79-MIN(Schulden!G14,AB79+AC79)),0)+IF(AND(Schulden!J15&lt;Schulden!J11,AF79&gt;0),MAX(0,AF79+AG79-MIN(Schulden!G15,AF79+AG79)),0)+IF(AND(Schulden!J16&lt;Schulden!J11,AJ79&gt;0),MAX(0,AJ79+AK79-MIN(Schulden!G16,AJ79+AK79)),0)+IF(AND(Schulden!J17&lt;Schulden!J11,AN79&gt;0),MAX(0,AN79+AO79-MIN(Schulden!G17,AN79+AO79)),0)+IF(AND(Schulden!J18&lt;Schulden!J11,AR79&gt;0),MAX(0,AR79+AS79-MIN(Schulden!G18,AR79+AS79)),0)+IF(AND(Schulden!J19&lt;Schulden!J11,AV79&gt;0),MAX(0,AV79+AW79-MIN(Schulden!G19,AV79+AW79)),0)+IF(AND(Schulden!J20&lt;Schulden!J11,AZ79&gt;0),MAX(0,AZ79+BA79-MIN(Schulden!G20,AZ79+BA79)),0)+IF(AND(Schulden!J21&lt;Schulden!J11,BD79&gt;0),MAX(0,BD79+BE79-MIN(Schulden!G21,BD79+BE79)),0)+IF(AND(Schulden!J22&lt;Schulden!J11,BH79&gt;0),MAX(0,BH79+BI79-MIN(Schulden!G22,BH79+BI79)),0))),MAX(0,P79+Q79-MIN(Schulden!G11,P79+Q79)))+SUMIFS(Sonderzahlungen!$D$8:$D$67,Sonderzahlungen!$G$8:$G$67,$B79,Sonderzahlungen!$E$8:$E$67,"Gezielte Schuld",Sonderzahlungen!$F$8:$F$67,Schulden!B11)))</f>
        <v/>
      </c>
      <c r="S79" s="24">
        <f>MAX(0,P79+Q79-R79)</f>
        <v/>
      </c>
      <c r="T79" s="24">
        <f>W78</f>
        <v/>
      </c>
      <c r="U79" s="24">
        <f>IF(T79&lt;=0,0,T79*Schulden!F12/12)</f>
        <v/>
      </c>
      <c r="V79" s="24">
        <f>IF(T79&lt;=0,0,MIN(T79+U79,MIN(Schulden!G12,T79+U79)+MIN(MAX(0,Strategie!$C$9+SUMIFS(Sonderzahlungen!$D$8:$D$67,Sonderzahlungen!$G$8:$G$67,$B79,Sonderzahlungen!$E$8:$E$67,"Nach Strategie")-(IF(AND(Schulden!J8&lt;Schulden!J12,D79&gt;0),MAX(0,D79+E79-MIN(Schulden!G8,D79+E79)),0)+IF(AND(Schulden!J9&lt;Schulden!J12,H79&gt;0),MAX(0,H79+I79-MIN(Schulden!G9,H79+I79)),0)+IF(AND(Schulden!J10&lt;Schulden!J12,L79&gt;0),MAX(0,L79+M79-MIN(Schulden!G10,L79+M79)),0)+IF(AND(Schulden!J11&lt;Schulden!J12,P79&gt;0),MAX(0,P79+Q79-MIN(Schulden!G11,P79+Q79)),0)+IF(AND(Schulden!J12&lt;Schulden!J12,T79&gt;0),MAX(0,T79+U79-MIN(Schulden!G12,T79+U79)),0)+IF(AND(Schulden!J13&lt;Schulden!J12,X79&gt;0),MAX(0,X79+Y79-MIN(Schulden!G13,X79+Y79)),0)+IF(AND(Schulden!J14&lt;Schulden!J12,AB79&gt;0),MAX(0,AB79+AC79-MIN(Schulden!G14,AB79+AC79)),0)+IF(AND(Schulden!J15&lt;Schulden!J12,AF79&gt;0),MAX(0,AF79+AG79-MIN(Schulden!G15,AF79+AG79)),0)+IF(AND(Schulden!J16&lt;Schulden!J12,AJ79&gt;0),MAX(0,AJ79+AK79-MIN(Schulden!G16,AJ79+AK79)),0)+IF(AND(Schulden!J17&lt;Schulden!J12,AN79&gt;0),MAX(0,AN79+AO79-MIN(Schulden!G17,AN79+AO79)),0)+IF(AND(Schulden!J18&lt;Schulden!J12,AR79&gt;0),MAX(0,AR79+AS79-MIN(Schulden!G18,AR79+AS79)),0)+IF(AND(Schulden!J19&lt;Schulden!J12,AV79&gt;0),MAX(0,AV79+AW79-MIN(Schulden!G19,AV79+AW79)),0)+IF(AND(Schulden!J20&lt;Schulden!J12,AZ79&gt;0),MAX(0,AZ79+BA79-MIN(Schulden!G20,AZ79+BA79)),0)+IF(AND(Schulden!J21&lt;Schulden!J12,BD79&gt;0),MAX(0,BD79+BE79-MIN(Schulden!G21,BD79+BE79)),0)+IF(AND(Schulden!J22&lt;Schulden!J12,BH79&gt;0),MAX(0,BH79+BI79-MIN(Schulden!G22,BH79+BI79)),0))),MAX(0,T79+U79-MIN(Schulden!G12,T79+U79)))+SUMIFS(Sonderzahlungen!$D$8:$D$67,Sonderzahlungen!$G$8:$G$67,$B79,Sonderzahlungen!$E$8:$E$67,"Gezielte Schuld",Sonderzahlungen!$F$8:$F$67,Schulden!B12)))</f>
        <v/>
      </c>
      <c r="W79" s="24">
        <f>MAX(0,T79+U79-V79)</f>
        <v/>
      </c>
      <c r="X79" s="24">
        <f>AA78</f>
        <v/>
      </c>
      <c r="Y79" s="24">
        <f>IF(X79&lt;=0,0,X79*Schulden!F13/12)</f>
        <v/>
      </c>
      <c r="Z79" s="24">
        <f>IF(X79&lt;=0,0,MIN(X79+Y79,MIN(Schulden!G13,X79+Y79)+MIN(MAX(0,Strategie!$C$9+SUMIFS(Sonderzahlungen!$D$8:$D$67,Sonderzahlungen!$G$8:$G$67,$B79,Sonderzahlungen!$E$8:$E$67,"Nach Strategie")-(IF(AND(Schulden!J8&lt;Schulden!J13,D79&gt;0),MAX(0,D79+E79-MIN(Schulden!G8,D79+E79)),0)+IF(AND(Schulden!J9&lt;Schulden!J13,H79&gt;0),MAX(0,H79+I79-MIN(Schulden!G9,H79+I79)),0)+IF(AND(Schulden!J10&lt;Schulden!J13,L79&gt;0),MAX(0,L79+M79-MIN(Schulden!G10,L79+M79)),0)+IF(AND(Schulden!J11&lt;Schulden!J13,P79&gt;0),MAX(0,P79+Q79-MIN(Schulden!G11,P79+Q79)),0)+IF(AND(Schulden!J12&lt;Schulden!J13,T79&gt;0),MAX(0,T79+U79-MIN(Schulden!G12,T79+U79)),0)+IF(AND(Schulden!J13&lt;Schulden!J13,X79&gt;0),MAX(0,X79+Y79-MIN(Schulden!G13,X79+Y79)),0)+IF(AND(Schulden!J14&lt;Schulden!J13,AB79&gt;0),MAX(0,AB79+AC79-MIN(Schulden!G14,AB79+AC79)),0)+IF(AND(Schulden!J15&lt;Schulden!J13,AF79&gt;0),MAX(0,AF79+AG79-MIN(Schulden!G15,AF79+AG79)),0)+IF(AND(Schulden!J16&lt;Schulden!J13,AJ79&gt;0),MAX(0,AJ79+AK79-MIN(Schulden!G16,AJ79+AK79)),0)+IF(AND(Schulden!J17&lt;Schulden!J13,AN79&gt;0),MAX(0,AN79+AO79-MIN(Schulden!G17,AN79+AO79)),0)+IF(AND(Schulden!J18&lt;Schulden!J13,AR79&gt;0),MAX(0,AR79+AS79-MIN(Schulden!G18,AR79+AS79)),0)+IF(AND(Schulden!J19&lt;Schulden!J13,AV79&gt;0),MAX(0,AV79+AW79-MIN(Schulden!G19,AV79+AW79)),0)+IF(AND(Schulden!J20&lt;Schulden!J13,AZ79&gt;0),MAX(0,AZ79+BA79-MIN(Schulden!G20,AZ79+BA79)),0)+IF(AND(Schulden!J21&lt;Schulden!J13,BD79&gt;0),MAX(0,BD79+BE79-MIN(Schulden!G21,BD79+BE79)),0)+IF(AND(Schulden!J22&lt;Schulden!J13,BH79&gt;0),MAX(0,BH79+BI79-MIN(Schulden!G22,BH79+BI79)),0))),MAX(0,X79+Y79-MIN(Schulden!G13,X79+Y79)))+SUMIFS(Sonderzahlungen!$D$8:$D$67,Sonderzahlungen!$G$8:$G$67,$B79,Sonderzahlungen!$E$8:$E$67,"Gezielte Schuld",Sonderzahlungen!$F$8:$F$67,Schulden!B13)))</f>
        <v/>
      </c>
      <c r="AA79" s="24">
        <f>MAX(0,X79+Y79-Z79)</f>
        <v/>
      </c>
      <c r="AB79" s="24">
        <f>AE78</f>
        <v/>
      </c>
      <c r="AC79" s="24">
        <f>IF(AB79&lt;=0,0,AB79*Schulden!F14/12)</f>
        <v/>
      </c>
      <c r="AD79" s="24">
        <f>IF(AB79&lt;=0,0,MIN(AB79+AC79,MIN(Schulden!G14,AB79+AC79)+MIN(MAX(0,Strategie!$C$9+SUMIFS(Sonderzahlungen!$D$8:$D$67,Sonderzahlungen!$G$8:$G$67,$B79,Sonderzahlungen!$E$8:$E$67,"Nach Strategie")-(IF(AND(Schulden!J8&lt;Schulden!J14,D79&gt;0),MAX(0,D79+E79-MIN(Schulden!G8,D79+E79)),0)+IF(AND(Schulden!J9&lt;Schulden!J14,H79&gt;0),MAX(0,H79+I79-MIN(Schulden!G9,H79+I79)),0)+IF(AND(Schulden!J10&lt;Schulden!J14,L79&gt;0),MAX(0,L79+M79-MIN(Schulden!G10,L79+M79)),0)+IF(AND(Schulden!J11&lt;Schulden!J14,P79&gt;0),MAX(0,P79+Q79-MIN(Schulden!G11,P79+Q79)),0)+IF(AND(Schulden!J12&lt;Schulden!J14,T79&gt;0),MAX(0,T79+U79-MIN(Schulden!G12,T79+U79)),0)+IF(AND(Schulden!J13&lt;Schulden!J14,X79&gt;0),MAX(0,X79+Y79-MIN(Schulden!G13,X79+Y79)),0)+IF(AND(Schulden!J14&lt;Schulden!J14,AB79&gt;0),MAX(0,AB79+AC79-MIN(Schulden!G14,AB79+AC79)),0)+IF(AND(Schulden!J15&lt;Schulden!J14,AF79&gt;0),MAX(0,AF79+AG79-MIN(Schulden!G15,AF79+AG79)),0)+IF(AND(Schulden!J16&lt;Schulden!J14,AJ79&gt;0),MAX(0,AJ79+AK79-MIN(Schulden!G16,AJ79+AK79)),0)+IF(AND(Schulden!J17&lt;Schulden!J14,AN79&gt;0),MAX(0,AN79+AO79-MIN(Schulden!G17,AN79+AO79)),0)+IF(AND(Schulden!J18&lt;Schulden!J14,AR79&gt;0),MAX(0,AR79+AS79-MIN(Schulden!G18,AR79+AS79)),0)+IF(AND(Schulden!J19&lt;Schulden!J14,AV79&gt;0),MAX(0,AV79+AW79-MIN(Schulden!G19,AV79+AW79)),0)+IF(AND(Schulden!J20&lt;Schulden!J14,AZ79&gt;0),MAX(0,AZ79+BA79-MIN(Schulden!G20,AZ79+BA79)),0)+IF(AND(Schulden!J21&lt;Schulden!J14,BD79&gt;0),MAX(0,BD79+BE79-MIN(Schulden!G21,BD79+BE79)),0)+IF(AND(Schulden!J22&lt;Schulden!J14,BH79&gt;0),MAX(0,BH79+BI79-MIN(Schulden!G22,BH79+BI79)),0))),MAX(0,AB79+AC79-MIN(Schulden!G14,AB79+AC79)))+SUMIFS(Sonderzahlungen!$D$8:$D$67,Sonderzahlungen!$G$8:$G$67,$B79,Sonderzahlungen!$E$8:$E$67,"Gezielte Schuld",Sonderzahlungen!$F$8:$F$67,Schulden!B14)))</f>
        <v/>
      </c>
      <c r="AE79" s="24">
        <f>MAX(0,AB79+AC79-AD79)</f>
        <v/>
      </c>
      <c r="AF79" s="24">
        <f>AI78</f>
        <v/>
      </c>
      <c r="AG79" s="24">
        <f>IF(AF79&lt;=0,0,AF79*Schulden!F15/12)</f>
        <v/>
      </c>
      <c r="AH79" s="24">
        <f>IF(AF79&lt;=0,0,MIN(AF79+AG79,MIN(Schulden!G15,AF79+AG79)+MIN(MAX(0,Strategie!$C$9+SUMIFS(Sonderzahlungen!$D$8:$D$67,Sonderzahlungen!$G$8:$G$67,$B79,Sonderzahlungen!$E$8:$E$67,"Nach Strategie")-(IF(AND(Schulden!J8&lt;Schulden!J15,D79&gt;0),MAX(0,D79+E79-MIN(Schulden!G8,D79+E79)),0)+IF(AND(Schulden!J9&lt;Schulden!J15,H79&gt;0),MAX(0,H79+I79-MIN(Schulden!G9,H79+I79)),0)+IF(AND(Schulden!J10&lt;Schulden!J15,L79&gt;0),MAX(0,L79+M79-MIN(Schulden!G10,L79+M79)),0)+IF(AND(Schulden!J11&lt;Schulden!J15,P79&gt;0),MAX(0,P79+Q79-MIN(Schulden!G11,P79+Q79)),0)+IF(AND(Schulden!J12&lt;Schulden!J15,T79&gt;0),MAX(0,T79+U79-MIN(Schulden!G12,T79+U79)),0)+IF(AND(Schulden!J13&lt;Schulden!J15,X79&gt;0),MAX(0,X79+Y79-MIN(Schulden!G13,X79+Y79)),0)+IF(AND(Schulden!J14&lt;Schulden!J15,AB79&gt;0),MAX(0,AB79+AC79-MIN(Schulden!G14,AB79+AC79)),0)+IF(AND(Schulden!J15&lt;Schulden!J15,AF79&gt;0),MAX(0,AF79+AG79-MIN(Schulden!G15,AF79+AG79)),0)+IF(AND(Schulden!J16&lt;Schulden!J15,AJ79&gt;0),MAX(0,AJ79+AK79-MIN(Schulden!G16,AJ79+AK79)),0)+IF(AND(Schulden!J17&lt;Schulden!J15,AN79&gt;0),MAX(0,AN79+AO79-MIN(Schulden!G17,AN79+AO79)),0)+IF(AND(Schulden!J18&lt;Schulden!J15,AR79&gt;0),MAX(0,AR79+AS79-MIN(Schulden!G18,AR79+AS79)),0)+IF(AND(Schulden!J19&lt;Schulden!J15,AV79&gt;0),MAX(0,AV79+AW79-MIN(Schulden!G19,AV79+AW79)),0)+IF(AND(Schulden!J20&lt;Schulden!J15,AZ79&gt;0),MAX(0,AZ79+BA79-MIN(Schulden!G20,AZ79+BA79)),0)+IF(AND(Schulden!J21&lt;Schulden!J15,BD79&gt;0),MAX(0,BD79+BE79-MIN(Schulden!G21,BD79+BE79)),0)+IF(AND(Schulden!J22&lt;Schulden!J15,BH79&gt;0),MAX(0,BH79+BI79-MIN(Schulden!G22,BH79+BI79)),0))),MAX(0,AF79+AG79-MIN(Schulden!G15,AF79+AG79)))+SUMIFS(Sonderzahlungen!$D$8:$D$67,Sonderzahlungen!$G$8:$G$67,$B79,Sonderzahlungen!$E$8:$E$67,"Gezielte Schuld",Sonderzahlungen!$F$8:$F$67,Schulden!B15)))</f>
        <v/>
      </c>
      <c r="AI79" s="24">
        <f>MAX(0,AF79+AG79-AH79)</f>
        <v/>
      </c>
      <c r="AJ79" s="24">
        <f>AM78</f>
        <v/>
      </c>
      <c r="AK79" s="24">
        <f>IF(AJ79&lt;=0,0,AJ79*Schulden!F16/12)</f>
        <v/>
      </c>
      <c r="AL79" s="24">
        <f>IF(AJ79&lt;=0,0,MIN(AJ79+AK79,MIN(Schulden!G16,AJ79+AK79)+MIN(MAX(0,Strategie!$C$9+SUMIFS(Sonderzahlungen!$D$8:$D$67,Sonderzahlungen!$G$8:$G$67,$B79,Sonderzahlungen!$E$8:$E$67,"Nach Strategie")-(IF(AND(Schulden!J8&lt;Schulden!J16,D79&gt;0),MAX(0,D79+E79-MIN(Schulden!G8,D79+E79)),0)+IF(AND(Schulden!J9&lt;Schulden!J16,H79&gt;0),MAX(0,H79+I79-MIN(Schulden!G9,H79+I79)),0)+IF(AND(Schulden!J10&lt;Schulden!J16,L79&gt;0),MAX(0,L79+M79-MIN(Schulden!G10,L79+M79)),0)+IF(AND(Schulden!J11&lt;Schulden!J16,P79&gt;0),MAX(0,P79+Q79-MIN(Schulden!G11,P79+Q79)),0)+IF(AND(Schulden!J12&lt;Schulden!J16,T79&gt;0),MAX(0,T79+U79-MIN(Schulden!G12,T79+U79)),0)+IF(AND(Schulden!J13&lt;Schulden!J16,X79&gt;0),MAX(0,X79+Y79-MIN(Schulden!G13,X79+Y79)),0)+IF(AND(Schulden!J14&lt;Schulden!J16,AB79&gt;0),MAX(0,AB79+AC79-MIN(Schulden!G14,AB79+AC79)),0)+IF(AND(Schulden!J15&lt;Schulden!J16,AF79&gt;0),MAX(0,AF79+AG79-MIN(Schulden!G15,AF79+AG79)),0)+IF(AND(Schulden!J16&lt;Schulden!J16,AJ79&gt;0),MAX(0,AJ79+AK79-MIN(Schulden!G16,AJ79+AK79)),0)+IF(AND(Schulden!J17&lt;Schulden!J16,AN79&gt;0),MAX(0,AN79+AO79-MIN(Schulden!G17,AN79+AO79)),0)+IF(AND(Schulden!J18&lt;Schulden!J16,AR79&gt;0),MAX(0,AR79+AS79-MIN(Schulden!G18,AR79+AS79)),0)+IF(AND(Schulden!J19&lt;Schulden!J16,AV79&gt;0),MAX(0,AV79+AW79-MIN(Schulden!G19,AV79+AW79)),0)+IF(AND(Schulden!J20&lt;Schulden!J16,AZ79&gt;0),MAX(0,AZ79+BA79-MIN(Schulden!G20,AZ79+BA79)),0)+IF(AND(Schulden!J21&lt;Schulden!J16,BD79&gt;0),MAX(0,BD79+BE79-MIN(Schulden!G21,BD79+BE79)),0)+IF(AND(Schulden!J22&lt;Schulden!J16,BH79&gt;0),MAX(0,BH79+BI79-MIN(Schulden!G22,BH79+BI79)),0))),MAX(0,AJ79+AK79-MIN(Schulden!G16,AJ79+AK79)))+SUMIFS(Sonderzahlungen!$D$8:$D$67,Sonderzahlungen!$G$8:$G$67,$B79,Sonderzahlungen!$E$8:$E$67,"Gezielte Schuld",Sonderzahlungen!$F$8:$F$67,Schulden!B16)))</f>
        <v/>
      </c>
      <c r="AM79" s="24">
        <f>MAX(0,AJ79+AK79-AL79)</f>
        <v/>
      </c>
      <c r="AN79" s="24">
        <f>AQ78</f>
        <v/>
      </c>
      <c r="AO79" s="24">
        <f>IF(AN79&lt;=0,0,AN79*Schulden!F17/12)</f>
        <v/>
      </c>
      <c r="AP79" s="24">
        <f>IF(AN79&lt;=0,0,MIN(AN79+AO79,MIN(Schulden!G17,AN79+AO79)+MIN(MAX(0,Strategie!$C$9+SUMIFS(Sonderzahlungen!$D$8:$D$67,Sonderzahlungen!$G$8:$G$67,$B79,Sonderzahlungen!$E$8:$E$67,"Nach Strategie")-(IF(AND(Schulden!J8&lt;Schulden!J17,D79&gt;0),MAX(0,D79+E79-MIN(Schulden!G8,D79+E79)),0)+IF(AND(Schulden!J9&lt;Schulden!J17,H79&gt;0),MAX(0,H79+I79-MIN(Schulden!G9,H79+I79)),0)+IF(AND(Schulden!J10&lt;Schulden!J17,L79&gt;0),MAX(0,L79+M79-MIN(Schulden!G10,L79+M79)),0)+IF(AND(Schulden!J11&lt;Schulden!J17,P79&gt;0),MAX(0,P79+Q79-MIN(Schulden!G11,P79+Q79)),0)+IF(AND(Schulden!J12&lt;Schulden!J17,T79&gt;0),MAX(0,T79+U79-MIN(Schulden!G12,T79+U79)),0)+IF(AND(Schulden!J13&lt;Schulden!J17,X79&gt;0),MAX(0,X79+Y79-MIN(Schulden!G13,X79+Y79)),0)+IF(AND(Schulden!J14&lt;Schulden!J17,AB79&gt;0),MAX(0,AB79+AC79-MIN(Schulden!G14,AB79+AC79)),0)+IF(AND(Schulden!J15&lt;Schulden!J17,AF79&gt;0),MAX(0,AF79+AG79-MIN(Schulden!G15,AF79+AG79)),0)+IF(AND(Schulden!J16&lt;Schulden!J17,AJ79&gt;0),MAX(0,AJ79+AK79-MIN(Schulden!G16,AJ79+AK79)),0)+IF(AND(Schulden!J17&lt;Schulden!J17,AN79&gt;0),MAX(0,AN79+AO79-MIN(Schulden!G17,AN79+AO79)),0)+IF(AND(Schulden!J18&lt;Schulden!J17,AR79&gt;0),MAX(0,AR79+AS79-MIN(Schulden!G18,AR79+AS79)),0)+IF(AND(Schulden!J19&lt;Schulden!J17,AV79&gt;0),MAX(0,AV79+AW79-MIN(Schulden!G19,AV79+AW79)),0)+IF(AND(Schulden!J20&lt;Schulden!J17,AZ79&gt;0),MAX(0,AZ79+BA79-MIN(Schulden!G20,AZ79+BA79)),0)+IF(AND(Schulden!J21&lt;Schulden!J17,BD79&gt;0),MAX(0,BD79+BE79-MIN(Schulden!G21,BD79+BE79)),0)+IF(AND(Schulden!J22&lt;Schulden!J17,BH79&gt;0),MAX(0,BH79+BI79-MIN(Schulden!G22,BH79+BI79)),0))),MAX(0,AN79+AO79-MIN(Schulden!G17,AN79+AO79)))+SUMIFS(Sonderzahlungen!$D$8:$D$67,Sonderzahlungen!$G$8:$G$67,$B79,Sonderzahlungen!$E$8:$E$67,"Gezielte Schuld",Sonderzahlungen!$F$8:$F$67,Schulden!B17)))</f>
        <v/>
      </c>
      <c r="AQ79" s="24">
        <f>MAX(0,AN79+AO79-AP79)</f>
        <v/>
      </c>
      <c r="AR79" s="24">
        <f>AU78</f>
        <v/>
      </c>
      <c r="AS79" s="24">
        <f>IF(AR79&lt;=0,0,AR79*Schulden!F18/12)</f>
        <v/>
      </c>
      <c r="AT79" s="24">
        <f>IF(AR79&lt;=0,0,MIN(AR79+AS79,MIN(Schulden!G18,AR79+AS79)+MIN(MAX(0,Strategie!$C$9+SUMIFS(Sonderzahlungen!$D$8:$D$67,Sonderzahlungen!$G$8:$G$67,$B79,Sonderzahlungen!$E$8:$E$67,"Nach Strategie")-(IF(AND(Schulden!J8&lt;Schulden!J18,D79&gt;0),MAX(0,D79+E79-MIN(Schulden!G8,D79+E79)),0)+IF(AND(Schulden!J9&lt;Schulden!J18,H79&gt;0),MAX(0,H79+I79-MIN(Schulden!G9,H79+I79)),0)+IF(AND(Schulden!J10&lt;Schulden!J18,L79&gt;0),MAX(0,L79+M79-MIN(Schulden!G10,L79+M79)),0)+IF(AND(Schulden!J11&lt;Schulden!J18,P79&gt;0),MAX(0,P79+Q79-MIN(Schulden!G11,P79+Q79)),0)+IF(AND(Schulden!J12&lt;Schulden!J18,T79&gt;0),MAX(0,T79+U79-MIN(Schulden!G12,T79+U79)),0)+IF(AND(Schulden!J13&lt;Schulden!J18,X79&gt;0),MAX(0,X79+Y79-MIN(Schulden!G13,X79+Y79)),0)+IF(AND(Schulden!J14&lt;Schulden!J18,AB79&gt;0),MAX(0,AB79+AC79-MIN(Schulden!G14,AB79+AC79)),0)+IF(AND(Schulden!J15&lt;Schulden!J18,AF79&gt;0),MAX(0,AF79+AG79-MIN(Schulden!G15,AF79+AG79)),0)+IF(AND(Schulden!J16&lt;Schulden!J18,AJ79&gt;0),MAX(0,AJ79+AK79-MIN(Schulden!G16,AJ79+AK79)),0)+IF(AND(Schulden!J17&lt;Schulden!J18,AN79&gt;0),MAX(0,AN79+AO79-MIN(Schulden!G17,AN79+AO79)),0)+IF(AND(Schulden!J18&lt;Schulden!J18,AR79&gt;0),MAX(0,AR79+AS79-MIN(Schulden!G18,AR79+AS79)),0)+IF(AND(Schulden!J19&lt;Schulden!J18,AV79&gt;0),MAX(0,AV79+AW79-MIN(Schulden!G19,AV79+AW79)),0)+IF(AND(Schulden!J20&lt;Schulden!J18,AZ79&gt;0),MAX(0,AZ79+BA79-MIN(Schulden!G20,AZ79+BA79)),0)+IF(AND(Schulden!J21&lt;Schulden!J18,BD79&gt;0),MAX(0,BD79+BE79-MIN(Schulden!G21,BD79+BE79)),0)+IF(AND(Schulden!J22&lt;Schulden!J18,BH79&gt;0),MAX(0,BH79+BI79-MIN(Schulden!G22,BH79+BI79)),0))),MAX(0,AR79+AS79-MIN(Schulden!G18,AR79+AS79)))+SUMIFS(Sonderzahlungen!$D$8:$D$67,Sonderzahlungen!$G$8:$G$67,$B79,Sonderzahlungen!$E$8:$E$67,"Gezielte Schuld",Sonderzahlungen!$F$8:$F$67,Schulden!B18)))</f>
        <v/>
      </c>
      <c r="AU79" s="24">
        <f>MAX(0,AR79+AS79-AT79)</f>
        <v/>
      </c>
      <c r="AV79" s="24">
        <f>AY78</f>
        <v/>
      </c>
      <c r="AW79" s="24">
        <f>IF(AV79&lt;=0,0,AV79*Schulden!F19/12)</f>
        <v/>
      </c>
      <c r="AX79" s="24">
        <f>IF(AV79&lt;=0,0,MIN(AV79+AW79,MIN(Schulden!G19,AV79+AW79)+MIN(MAX(0,Strategie!$C$9+SUMIFS(Sonderzahlungen!$D$8:$D$67,Sonderzahlungen!$G$8:$G$67,$B79,Sonderzahlungen!$E$8:$E$67,"Nach Strategie")-(IF(AND(Schulden!J8&lt;Schulden!J19,D79&gt;0),MAX(0,D79+E79-MIN(Schulden!G8,D79+E79)),0)+IF(AND(Schulden!J9&lt;Schulden!J19,H79&gt;0),MAX(0,H79+I79-MIN(Schulden!G9,H79+I79)),0)+IF(AND(Schulden!J10&lt;Schulden!J19,L79&gt;0),MAX(0,L79+M79-MIN(Schulden!G10,L79+M79)),0)+IF(AND(Schulden!J11&lt;Schulden!J19,P79&gt;0),MAX(0,P79+Q79-MIN(Schulden!G11,P79+Q79)),0)+IF(AND(Schulden!J12&lt;Schulden!J19,T79&gt;0),MAX(0,T79+U79-MIN(Schulden!G12,T79+U79)),0)+IF(AND(Schulden!J13&lt;Schulden!J19,X79&gt;0),MAX(0,X79+Y79-MIN(Schulden!G13,X79+Y79)),0)+IF(AND(Schulden!J14&lt;Schulden!J19,AB79&gt;0),MAX(0,AB79+AC79-MIN(Schulden!G14,AB79+AC79)),0)+IF(AND(Schulden!J15&lt;Schulden!J19,AF79&gt;0),MAX(0,AF79+AG79-MIN(Schulden!G15,AF79+AG79)),0)+IF(AND(Schulden!J16&lt;Schulden!J19,AJ79&gt;0),MAX(0,AJ79+AK79-MIN(Schulden!G16,AJ79+AK79)),0)+IF(AND(Schulden!J17&lt;Schulden!J19,AN79&gt;0),MAX(0,AN79+AO79-MIN(Schulden!G17,AN79+AO79)),0)+IF(AND(Schulden!J18&lt;Schulden!J19,AR79&gt;0),MAX(0,AR79+AS79-MIN(Schulden!G18,AR79+AS79)),0)+IF(AND(Schulden!J19&lt;Schulden!J19,AV79&gt;0),MAX(0,AV79+AW79-MIN(Schulden!G19,AV79+AW79)),0)+IF(AND(Schulden!J20&lt;Schulden!J19,AZ79&gt;0),MAX(0,AZ79+BA79-MIN(Schulden!G20,AZ79+BA79)),0)+IF(AND(Schulden!J21&lt;Schulden!J19,BD79&gt;0),MAX(0,BD79+BE79-MIN(Schulden!G21,BD79+BE79)),0)+IF(AND(Schulden!J22&lt;Schulden!J19,BH79&gt;0),MAX(0,BH79+BI79-MIN(Schulden!G22,BH79+BI79)),0))),MAX(0,AV79+AW79-MIN(Schulden!G19,AV79+AW79)))+SUMIFS(Sonderzahlungen!$D$8:$D$67,Sonderzahlungen!$G$8:$G$67,$B79,Sonderzahlungen!$E$8:$E$67,"Gezielte Schuld",Sonderzahlungen!$F$8:$F$67,Schulden!B19)))</f>
        <v/>
      </c>
      <c r="AY79" s="24">
        <f>MAX(0,AV79+AW79-AX79)</f>
        <v/>
      </c>
      <c r="AZ79" s="24">
        <f>BC78</f>
        <v/>
      </c>
      <c r="BA79" s="24">
        <f>IF(AZ79&lt;=0,0,AZ79*Schulden!F20/12)</f>
        <v/>
      </c>
      <c r="BB79" s="24">
        <f>IF(AZ79&lt;=0,0,MIN(AZ79+BA79,MIN(Schulden!G20,AZ79+BA79)+MIN(MAX(0,Strategie!$C$9+SUMIFS(Sonderzahlungen!$D$8:$D$67,Sonderzahlungen!$G$8:$G$67,$B79,Sonderzahlungen!$E$8:$E$67,"Nach Strategie")-(IF(AND(Schulden!J8&lt;Schulden!J20,D79&gt;0),MAX(0,D79+E79-MIN(Schulden!G8,D79+E79)),0)+IF(AND(Schulden!J9&lt;Schulden!J20,H79&gt;0),MAX(0,H79+I79-MIN(Schulden!G9,H79+I79)),0)+IF(AND(Schulden!J10&lt;Schulden!J20,L79&gt;0),MAX(0,L79+M79-MIN(Schulden!G10,L79+M79)),0)+IF(AND(Schulden!J11&lt;Schulden!J20,P79&gt;0),MAX(0,P79+Q79-MIN(Schulden!G11,P79+Q79)),0)+IF(AND(Schulden!J12&lt;Schulden!J20,T79&gt;0),MAX(0,T79+U79-MIN(Schulden!G12,T79+U79)),0)+IF(AND(Schulden!J13&lt;Schulden!J20,X79&gt;0),MAX(0,X79+Y79-MIN(Schulden!G13,X79+Y79)),0)+IF(AND(Schulden!J14&lt;Schulden!J20,AB79&gt;0),MAX(0,AB79+AC79-MIN(Schulden!G14,AB79+AC79)),0)+IF(AND(Schulden!J15&lt;Schulden!J20,AF79&gt;0),MAX(0,AF79+AG79-MIN(Schulden!G15,AF79+AG79)),0)+IF(AND(Schulden!J16&lt;Schulden!J20,AJ79&gt;0),MAX(0,AJ79+AK79-MIN(Schulden!G16,AJ79+AK79)),0)+IF(AND(Schulden!J17&lt;Schulden!J20,AN79&gt;0),MAX(0,AN79+AO79-MIN(Schulden!G17,AN79+AO79)),0)+IF(AND(Schulden!J18&lt;Schulden!J20,AR79&gt;0),MAX(0,AR79+AS79-MIN(Schulden!G18,AR79+AS79)),0)+IF(AND(Schulden!J19&lt;Schulden!J20,AV79&gt;0),MAX(0,AV79+AW79-MIN(Schulden!G19,AV79+AW79)),0)+IF(AND(Schulden!J20&lt;Schulden!J20,AZ79&gt;0),MAX(0,AZ79+BA79-MIN(Schulden!G20,AZ79+BA79)),0)+IF(AND(Schulden!J21&lt;Schulden!J20,BD79&gt;0),MAX(0,BD79+BE79-MIN(Schulden!G21,BD79+BE79)),0)+IF(AND(Schulden!J22&lt;Schulden!J20,BH79&gt;0),MAX(0,BH79+BI79-MIN(Schulden!G22,BH79+BI79)),0))),MAX(0,AZ79+BA79-MIN(Schulden!G20,AZ79+BA79)))+SUMIFS(Sonderzahlungen!$D$8:$D$67,Sonderzahlungen!$G$8:$G$67,$B79,Sonderzahlungen!$E$8:$E$67,"Gezielte Schuld",Sonderzahlungen!$F$8:$F$67,Schulden!B20)))</f>
        <v/>
      </c>
      <c r="BC79" s="24">
        <f>MAX(0,AZ79+BA79-BB79)</f>
        <v/>
      </c>
      <c r="BD79" s="24">
        <f>BG78</f>
        <v/>
      </c>
      <c r="BE79" s="24">
        <f>IF(BD79&lt;=0,0,BD79*Schulden!F21/12)</f>
        <v/>
      </c>
      <c r="BF79" s="24">
        <f>IF(BD79&lt;=0,0,MIN(BD79+BE79,MIN(Schulden!G21,BD79+BE79)+MIN(MAX(0,Strategie!$C$9+SUMIFS(Sonderzahlungen!$D$8:$D$67,Sonderzahlungen!$G$8:$G$67,$B79,Sonderzahlungen!$E$8:$E$67,"Nach Strategie")-(IF(AND(Schulden!J8&lt;Schulden!J21,D79&gt;0),MAX(0,D79+E79-MIN(Schulden!G8,D79+E79)),0)+IF(AND(Schulden!J9&lt;Schulden!J21,H79&gt;0),MAX(0,H79+I79-MIN(Schulden!G9,H79+I79)),0)+IF(AND(Schulden!J10&lt;Schulden!J21,L79&gt;0),MAX(0,L79+M79-MIN(Schulden!G10,L79+M79)),0)+IF(AND(Schulden!J11&lt;Schulden!J21,P79&gt;0),MAX(0,P79+Q79-MIN(Schulden!G11,P79+Q79)),0)+IF(AND(Schulden!J12&lt;Schulden!J21,T79&gt;0),MAX(0,T79+U79-MIN(Schulden!G12,T79+U79)),0)+IF(AND(Schulden!J13&lt;Schulden!J21,X79&gt;0),MAX(0,X79+Y79-MIN(Schulden!G13,X79+Y79)),0)+IF(AND(Schulden!J14&lt;Schulden!J21,AB79&gt;0),MAX(0,AB79+AC79-MIN(Schulden!G14,AB79+AC79)),0)+IF(AND(Schulden!J15&lt;Schulden!J21,AF79&gt;0),MAX(0,AF79+AG79-MIN(Schulden!G15,AF79+AG79)),0)+IF(AND(Schulden!J16&lt;Schulden!J21,AJ79&gt;0),MAX(0,AJ79+AK79-MIN(Schulden!G16,AJ79+AK79)),0)+IF(AND(Schulden!J17&lt;Schulden!J21,AN79&gt;0),MAX(0,AN79+AO79-MIN(Schulden!G17,AN79+AO79)),0)+IF(AND(Schulden!J18&lt;Schulden!J21,AR79&gt;0),MAX(0,AR79+AS79-MIN(Schulden!G18,AR79+AS79)),0)+IF(AND(Schulden!J19&lt;Schulden!J21,AV79&gt;0),MAX(0,AV79+AW79-MIN(Schulden!G19,AV79+AW79)),0)+IF(AND(Schulden!J20&lt;Schulden!J21,AZ79&gt;0),MAX(0,AZ79+BA79-MIN(Schulden!G20,AZ79+BA79)),0)+IF(AND(Schulden!J21&lt;Schulden!J21,BD79&gt;0),MAX(0,BD79+BE79-MIN(Schulden!G21,BD79+BE79)),0)+IF(AND(Schulden!J22&lt;Schulden!J21,BH79&gt;0),MAX(0,BH79+BI79-MIN(Schulden!G22,BH79+BI79)),0))),MAX(0,BD79+BE79-MIN(Schulden!G21,BD79+BE79)))+SUMIFS(Sonderzahlungen!$D$8:$D$67,Sonderzahlungen!$G$8:$G$67,$B79,Sonderzahlungen!$E$8:$E$67,"Gezielte Schuld",Sonderzahlungen!$F$8:$F$67,Schulden!B21)))</f>
        <v/>
      </c>
      <c r="BG79" s="24">
        <f>MAX(0,BD79+BE79-BF79)</f>
        <v/>
      </c>
      <c r="BH79" s="24">
        <f>BK78</f>
        <v/>
      </c>
      <c r="BI79" s="24">
        <f>IF(BH79&lt;=0,0,BH79*Schulden!F22/12)</f>
        <v/>
      </c>
      <c r="BJ79" s="24">
        <f>IF(BH79&lt;=0,0,MIN(BH79+BI79,MIN(Schulden!G22,BH79+BI79)+MIN(MAX(0,Strategie!$C$9+SUMIFS(Sonderzahlungen!$D$8:$D$67,Sonderzahlungen!$G$8:$G$67,$B79,Sonderzahlungen!$E$8:$E$67,"Nach Strategie")-(IF(AND(Schulden!J8&lt;Schulden!J22,D79&gt;0),MAX(0,D79+E79-MIN(Schulden!G8,D79+E79)),0)+IF(AND(Schulden!J9&lt;Schulden!J22,H79&gt;0),MAX(0,H79+I79-MIN(Schulden!G9,H79+I79)),0)+IF(AND(Schulden!J10&lt;Schulden!J22,L79&gt;0),MAX(0,L79+M79-MIN(Schulden!G10,L79+M79)),0)+IF(AND(Schulden!J11&lt;Schulden!J22,P79&gt;0),MAX(0,P79+Q79-MIN(Schulden!G11,P79+Q79)),0)+IF(AND(Schulden!J12&lt;Schulden!J22,T79&gt;0),MAX(0,T79+U79-MIN(Schulden!G12,T79+U79)),0)+IF(AND(Schulden!J13&lt;Schulden!J22,X79&gt;0),MAX(0,X79+Y79-MIN(Schulden!G13,X79+Y79)),0)+IF(AND(Schulden!J14&lt;Schulden!J22,AB79&gt;0),MAX(0,AB79+AC79-MIN(Schulden!G14,AB79+AC79)),0)+IF(AND(Schulden!J15&lt;Schulden!J22,AF79&gt;0),MAX(0,AF79+AG79-MIN(Schulden!G15,AF79+AG79)),0)+IF(AND(Schulden!J16&lt;Schulden!J22,AJ79&gt;0),MAX(0,AJ79+AK79-MIN(Schulden!G16,AJ79+AK79)),0)+IF(AND(Schulden!J17&lt;Schulden!J22,AN79&gt;0),MAX(0,AN79+AO79-MIN(Schulden!G17,AN79+AO79)),0)+IF(AND(Schulden!J18&lt;Schulden!J22,AR79&gt;0),MAX(0,AR79+AS79-MIN(Schulden!G18,AR79+AS79)),0)+IF(AND(Schulden!J19&lt;Schulden!J22,AV79&gt;0),MAX(0,AV79+AW79-MIN(Schulden!G19,AV79+AW79)),0)+IF(AND(Schulden!J20&lt;Schulden!J22,AZ79&gt;0),MAX(0,AZ79+BA79-MIN(Schulden!G20,AZ79+BA79)),0)+IF(AND(Schulden!J21&lt;Schulden!J22,BD79&gt;0),MAX(0,BD79+BE79-MIN(Schulden!G21,BD79+BE79)),0)+IF(AND(Schulden!J22&lt;Schulden!J22,BH79&gt;0),MAX(0,BH79+BI79-MIN(Schulden!G22,BH79+BI79)),0))),MAX(0,BH79+BI79-MIN(Schulden!G22,BH79+BI79)))+SUMIFS(Sonderzahlungen!$D$8:$D$67,Sonderzahlungen!$G$8:$G$67,$B79,Sonderzahlungen!$E$8:$E$67,"Gezielte Schuld",Sonderzahlungen!$F$8:$F$67,Schulden!B22)))</f>
        <v/>
      </c>
      <c r="BK79" s="24">
        <f>MAX(0,BH79+BI79-BJ79)</f>
        <v/>
      </c>
    </row>
    <row r="80">
      <c r="B80" s="23">
        <f>EDATE(B79,1)</f>
        <v/>
      </c>
      <c r="C80" s="24">
        <f>SUMIFS(Sonderzahlungen!$D$8:$D$67,Sonderzahlungen!$G$8:$G$67,B80)</f>
        <v/>
      </c>
      <c r="D80" s="24">
        <f>G79</f>
        <v/>
      </c>
      <c r="E80" s="24">
        <f>IF(D80&lt;=0,0,D80*Schulden!F8/12)</f>
        <v/>
      </c>
      <c r="F80" s="24">
        <f>IF(D80&lt;=0,0,MIN(D80+E80,MIN(Schulden!G8,D80+E80)+MIN(MAX(0,Strategie!$C$9+SUMIFS(Sonderzahlungen!$D$8:$D$67,Sonderzahlungen!$G$8:$G$67,$B80,Sonderzahlungen!$E$8:$E$67,"Nach Strategie")-(IF(AND(Schulden!J8&lt;Schulden!J8,D80&gt;0),MAX(0,D80+E80-MIN(Schulden!G8,D80+E80)),0)+IF(AND(Schulden!J9&lt;Schulden!J8,H80&gt;0),MAX(0,H80+I80-MIN(Schulden!G9,H80+I80)),0)+IF(AND(Schulden!J10&lt;Schulden!J8,L80&gt;0),MAX(0,L80+M80-MIN(Schulden!G10,L80+M80)),0)+IF(AND(Schulden!J11&lt;Schulden!J8,P80&gt;0),MAX(0,P80+Q80-MIN(Schulden!G11,P80+Q80)),0)+IF(AND(Schulden!J12&lt;Schulden!J8,T80&gt;0),MAX(0,T80+U80-MIN(Schulden!G12,T80+U80)),0)+IF(AND(Schulden!J13&lt;Schulden!J8,X80&gt;0),MAX(0,X80+Y80-MIN(Schulden!G13,X80+Y80)),0)+IF(AND(Schulden!J14&lt;Schulden!J8,AB80&gt;0),MAX(0,AB80+AC80-MIN(Schulden!G14,AB80+AC80)),0)+IF(AND(Schulden!J15&lt;Schulden!J8,AF80&gt;0),MAX(0,AF80+AG80-MIN(Schulden!G15,AF80+AG80)),0)+IF(AND(Schulden!J16&lt;Schulden!J8,AJ80&gt;0),MAX(0,AJ80+AK80-MIN(Schulden!G16,AJ80+AK80)),0)+IF(AND(Schulden!J17&lt;Schulden!J8,AN80&gt;0),MAX(0,AN80+AO80-MIN(Schulden!G17,AN80+AO80)),0)+IF(AND(Schulden!J18&lt;Schulden!J8,AR80&gt;0),MAX(0,AR80+AS80-MIN(Schulden!G18,AR80+AS80)),0)+IF(AND(Schulden!J19&lt;Schulden!J8,AV80&gt;0),MAX(0,AV80+AW80-MIN(Schulden!G19,AV80+AW80)),0)+IF(AND(Schulden!J20&lt;Schulden!J8,AZ80&gt;0),MAX(0,AZ80+BA80-MIN(Schulden!G20,AZ80+BA80)),0)+IF(AND(Schulden!J21&lt;Schulden!J8,BD80&gt;0),MAX(0,BD80+BE80-MIN(Schulden!G21,BD80+BE80)),0)+IF(AND(Schulden!J22&lt;Schulden!J8,BH80&gt;0),MAX(0,BH80+BI80-MIN(Schulden!G22,BH80+BI80)),0))),MAX(0,D80+E80-MIN(Schulden!G8,D80+E80)))+SUMIFS(Sonderzahlungen!$D$8:$D$67,Sonderzahlungen!$G$8:$G$67,$B80,Sonderzahlungen!$E$8:$E$67,"Gezielte Schuld",Sonderzahlungen!$F$8:$F$67,Schulden!B8)))</f>
        <v/>
      </c>
      <c r="G80" s="24">
        <f>MAX(0,D80+E80-F80)</f>
        <v/>
      </c>
      <c r="H80" s="24">
        <f>K79</f>
        <v/>
      </c>
      <c r="I80" s="24">
        <f>IF(H80&lt;=0,0,H80*Schulden!F9/12)</f>
        <v/>
      </c>
      <c r="J80" s="24">
        <f>IF(H80&lt;=0,0,MIN(H80+I80,MIN(Schulden!G9,H80+I80)+MIN(MAX(0,Strategie!$C$9+SUMIFS(Sonderzahlungen!$D$8:$D$67,Sonderzahlungen!$G$8:$G$67,$B80,Sonderzahlungen!$E$8:$E$67,"Nach Strategie")-(IF(AND(Schulden!J8&lt;Schulden!J9,D80&gt;0),MAX(0,D80+E80-MIN(Schulden!G8,D80+E80)),0)+IF(AND(Schulden!J9&lt;Schulden!J9,H80&gt;0),MAX(0,H80+I80-MIN(Schulden!G9,H80+I80)),0)+IF(AND(Schulden!J10&lt;Schulden!J9,L80&gt;0),MAX(0,L80+M80-MIN(Schulden!G10,L80+M80)),0)+IF(AND(Schulden!J11&lt;Schulden!J9,P80&gt;0),MAX(0,P80+Q80-MIN(Schulden!G11,P80+Q80)),0)+IF(AND(Schulden!J12&lt;Schulden!J9,T80&gt;0),MAX(0,T80+U80-MIN(Schulden!G12,T80+U80)),0)+IF(AND(Schulden!J13&lt;Schulden!J9,X80&gt;0),MAX(0,X80+Y80-MIN(Schulden!G13,X80+Y80)),0)+IF(AND(Schulden!J14&lt;Schulden!J9,AB80&gt;0),MAX(0,AB80+AC80-MIN(Schulden!G14,AB80+AC80)),0)+IF(AND(Schulden!J15&lt;Schulden!J9,AF80&gt;0),MAX(0,AF80+AG80-MIN(Schulden!G15,AF80+AG80)),0)+IF(AND(Schulden!J16&lt;Schulden!J9,AJ80&gt;0),MAX(0,AJ80+AK80-MIN(Schulden!G16,AJ80+AK80)),0)+IF(AND(Schulden!J17&lt;Schulden!J9,AN80&gt;0),MAX(0,AN80+AO80-MIN(Schulden!G17,AN80+AO80)),0)+IF(AND(Schulden!J18&lt;Schulden!J9,AR80&gt;0),MAX(0,AR80+AS80-MIN(Schulden!G18,AR80+AS80)),0)+IF(AND(Schulden!J19&lt;Schulden!J9,AV80&gt;0),MAX(0,AV80+AW80-MIN(Schulden!G19,AV80+AW80)),0)+IF(AND(Schulden!J20&lt;Schulden!J9,AZ80&gt;0),MAX(0,AZ80+BA80-MIN(Schulden!G20,AZ80+BA80)),0)+IF(AND(Schulden!J21&lt;Schulden!J9,BD80&gt;0),MAX(0,BD80+BE80-MIN(Schulden!G21,BD80+BE80)),0)+IF(AND(Schulden!J22&lt;Schulden!J9,BH80&gt;0),MAX(0,BH80+BI80-MIN(Schulden!G22,BH80+BI80)),0))),MAX(0,H80+I80-MIN(Schulden!G9,H80+I80)))+SUMIFS(Sonderzahlungen!$D$8:$D$67,Sonderzahlungen!$G$8:$G$67,$B80,Sonderzahlungen!$E$8:$E$67,"Gezielte Schuld",Sonderzahlungen!$F$8:$F$67,Schulden!B9)))</f>
        <v/>
      </c>
      <c r="K80" s="24">
        <f>MAX(0,H80+I80-J80)</f>
        <v/>
      </c>
      <c r="L80" s="24">
        <f>O79</f>
        <v/>
      </c>
      <c r="M80" s="24">
        <f>IF(L80&lt;=0,0,L80*Schulden!F10/12)</f>
        <v/>
      </c>
      <c r="N80" s="24">
        <f>IF(L80&lt;=0,0,MIN(L80+M80,MIN(Schulden!G10,L80+M80)+MIN(MAX(0,Strategie!$C$9+SUMIFS(Sonderzahlungen!$D$8:$D$67,Sonderzahlungen!$G$8:$G$67,$B80,Sonderzahlungen!$E$8:$E$67,"Nach Strategie")-(IF(AND(Schulden!J8&lt;Schulden!J10,D80&gt;0),MAX(0,D80+E80-MIN(Schulden!G8,D80+E80)),0)+IF(AND(Schulden!J9&lt;Schulden!J10,H80&gt;0),MAX(0,H80+I80-MIN(Schulden!G9,H80+I80)),0)+IF(AND(Schulden!J10&lt;Schulden!J10,L80&gt;0),MAX(0,L80+M80-MIN(Schulden!G10,L80+M80)),0)+IF(AND(Schulden!J11&lt;Schulden!J10,P80&gt;0),MAX(0,P80+Q80-MIN(Schulden!G11,P80+Q80)),0)+IF(AND(Schulden!J12&lt;Schulden!J10,T80&gt;0),MAX(0,T80+U80-MIN(Schulden!G12,T80+U80)),0)+IF(AND(Schulden!J13&lt;Schulden!J10,X80&gt;0),MAX(0,X80+Y80-MIN(Schulden!G13,X80+Y80)),0)+IF(AND(Schulden!J14&lt;Schulden!J10,AB80&gt;0),MAX(0,AB80+AC80-MIN(Schulden!G14,AB80+AC80)),0)+IF(AND(Schulden!J15&lt;Schulden!J10,AF80&gt;0),MAX(0,AF80+AG80-MIN(Schulden!G15,AF80+AG80)),0)+IF(AND(Schulden!J16&lt;Schulden!J10,AJ80&gt;0),MAX(0,AJ80+AK80-MIN(Schulden!G16,AJ80+AK80)),0)+IF(AND(Schulden!J17&lt;Schulden!J10,AN80&gt;0),MAX(0,AN80+AO80-MIN(Schulden!G17,AN80+AO80)),0)+IF(AND(Schulden!J18&lt;Schulden!J10,AR80&gt;0),MAX(0,AR80+AS80-MIN(Schulden!G18,AR80+AS80)),0)+IF(AND(Schulden!J19&lt;Schulden!J10,AV80&gt;0),MAX(0,AV80+AW80-MIN(Schulden!G19,AV80+AW80)),0)+IF(AND(Schulden!J20&lt;Schulden!J10,AZ80&gt;0),MAX(0,AZ80+BA80-MIN(Schulden!G20,AZ80+BA80)),0)+IF(AND(Schulden!J21&lt;Schulden!J10,BD80&gt;0),MAX(0,BD80+BE80-MIN(Schulden!G21,BD80+BE80)),0)+IF(AND(Schulden!J22&lt;Schulden!J10,BH80&gt;0),MAX(0,BH80+BI80-MIN(Schulden!G22,BH80+BI80)),0))),MAX(0,L80+M80-MIN(Schulden!G10,L80+M80)))+SUMIFS(Sonderzahlungen!$D$8:$D$67,Sonderzahlungen!$G$8:$G$67,$B80,Sonderzahlungen!$E$8:$E$67,"Gezielte Schuld",Sonderzahlungen!$F$8:$F$67,Schulden!B10)))</f>
        <v/>
      </c>
      <c r="O80" s="24">
        <f>MAX(0,L80+M80-N80)</f>
        <v/>
      </c>
      <c r="P80" s="24">
        <f>S79</f>
        <v/>
      </c>
      <c r="Q80" s="24">
        <f>IF(P80&lt;=0,0,P80*Schulden!F11/12)</f>
        <v/>
      </c>
      <c r="R80" s="24">
        <f>IF(P80&lt;=0,0,MIN(P80+Q80,MIN(Schulden!G11,P80+Q80)+MIN(MAX(0,Strategie!$C$9+SUMIFS(Sonderzahlungen!$D$8:$D$67,Sonderzahlungen!$G$8:$G$67,$B80,Sonderzahlungen!$E$8:$E$67,"Nach Strategie")-(IF(AND(Schulden!J8&lt;Schulden!J11,D80&gt;0),MAX(0,D80+E80-MIN(Schulden!G8,D80+E80)),0)+IF(AND(Schulden!J9&lt;Schulden!J11,H80&gt;0),MAX(0,H80+I80-MIN(Schulden!G9,H80+I80)),0)+IF(AND(Schulden!J10&lt;Schulden!J11,L80&gt;0),MAX(0,L80+M80-MIN(Schulden!G10,L80+M80)),0)+IF(AND(Schulden!J11&lt;Schulden!J11,P80&gt;0),MAX(0,P80+Q80-MIN(Schulden!G11,P80+Q80)),0)+IF(AND(Schulden!J12&lt;Schulden!J11,T80&gt;0),MAX(0,T80+U80-MIN(Schulden!G12,T80+U80)),0)+IF(AND(Schulden!J13&lt;Schulden!J11,X80&gt;0),MAX(0,X80+Y80-MIN(Schulden!G13,X80+Y80)),0)+IF(AND(Schulden!J14&lt;Schulden!J11,AB80&gt;0),MAX(0,AB80+AC80-MIN(Schulden!G14,AB80+AC80)),0)+IF(AND(Schulden!J15&lt;Schulden!J11,AF80&gt;0),MAX(0,AF80+AG80-MIN(Schulden!G15,AF80+AG80)),0)+IF(AND(Schulden!J16&lt;Schulden!J11,AJ80&gt;0),MAX(0,AJ80+AK80-MIN(Schulden!G16,AJ80+AK80)),0)+IF(AND(Schulden!J17&lt;Schulden!J11,AN80&gt;0),MAX(0,AN80+AO80-MIN(Schulden!G17,AN80+AO80)),0)+IF(AND(Schulden!J18&lt;Schulden!J11,AR80&gt;0),MAX(0,AR80+AS80-MIN(Schulden!G18,AR80+AS80)),0)+IF(AND(Schulden!J19&lt;Schulden!J11,AV80&gt;0),MAX(0,AV80+AW80-MIN(Schulden!G19,AV80+AW80)),0)+IF(AND(Schulden!J20&lt;Schulden!J11,AZ80&gt;0),MAX(0,AZ80+BA80-MIN(Schulden!G20,AZ80+BA80)),0)+IF(AND(Schulden!J21&lt;Schulden!J11,BD80&gt;0),MAX(0,BD80+BE80-MIN(Schulden!G21,BD80+BE80)),0)+IF(AND(Schulden!J22&lt;Schulden!J11,BH80&gt;0),MAX(0,BH80+BI80-MIN(Schulden!G22,BH80+BI80)),0))),MAX(0,P80+Q80-MIN(Schulden!G11,P80+Q80)))+SUMIFS(Sonderzahlungen!$D$8:$D$67,Sonderzahlungen!$G$8:$G$67,$B80,Sonderzahlungen!$E$8:$E$67,"Gezielte Schuld",Sonderzahlungen!$F$8:$F$67,Schulden!B11)))</f>
        <v/>
      </c>
      <c r="S80" s="24">
        <f>MAX(0,P80+Q80-R80)</f>
        <v/>
      </c>
      <c r="T80" s="24">
        <f>W79</f>
        <v/>
      </c>
      <c r="U80" s="24">
        <f>IF(T80&lt;=0,0,T80*Schulden!F12/12)</f>
        <v/>
      </c>
      <c r="V80" s="24">
        <f>IF(T80&lt;=0,0,MIN(T80+U80,MIN(Schulden!G12,T80+U80)+MIN(MAX(0,Strategie!$C$9+SUMIFS(Sonderzahlungen!$D$8:$D$67,Sonderzahlungen!$G$8:$G$67,$B80,Sonderzahlungen!$E$8:$E$67,"Nach Strategie")-(IF(AND(Schulden!J8&lt;Schulden!J12,D80&gt;0),MAX(0,D80+E80-MIN(Schulden!G8,D80+E80)),0)+IF(AND(Schulden!J9&lt;Schulden!J12,H80&gt;0),MAX(0,H80+I80-MIN(Schulden!G9,H80+I80)),0)+IF(AND(Schulden!J10&lt;Schulden!J12,L80&gt;0),MAX(0,L80+M80-MIN(Schulden!G10,L80+M80)),0)+IF(AND(Schulden!J11&lt;Schulden!J12,P80&gt;0),MAX(0,P80+Q80-MIN(Schulden!G11,P80+Q80)),0)+IF(AND(Schulden!J12&lt;Schulden!J12,T80&gt;0),MAX(0,T80+U80-MIN(Schulden!G12,T80+U80)),0)+IF(AND(Schulden!J13&lt;Schulden!J12,X80&gt;0),MAX(0,X80+Y80-MIN(Schulden!G13,X80+Y80)),0)+IF(AND(Schulden!J14&lt;Schulden!J12,AB80&gt;0),MAX(0,AB80+AC80-MIN(Schulden!G14,AB80+AC80)),0)+IF(AND(Schulden!J15&lt;Schulden!J12,AF80&gt;0),MAX(0,AF80+AG80-MIN(Schulden!G15,AF80+AG80)),0)+IF(AND(Schulden!J16&lt;Schulden!J12,AJ80&gt;0),MAX(0,AJ80+AK80-MIN(Schulden!G16,AJ80+AK80)),0)+IF(AND(Schulden!J17&lt;Schulden!J12,AN80&gt;0),MAX(0,AN80+AO80-MIN(Schulden!G17,AN80+AO80)),0)+IF(AND(Schulden!J18&lt;Schulden!J12,AR80&gt;0),MAX(0,AR80+AS80-MIN(Schulden!G18,AR80+AS80)),0)+IF(AND(Schulden!J19&lt;Schulden!J12,AV80&gt;0),MAX(0,AV80+AW80-MIN(Schulden!G19,AV80+AW80)),0)+IF(AND(Schulden!J20&lt;Schulden!J12,AZ80&gt;0),MAX(0,AZ80+BA80-MIN(Schulden!G20,AZ80+BA80)),0)+IF(AND(Schulden!J21&lt;Schulden!J12,BD80&gt;0),MAX(0,BD80+BE80-MIN(Schulden!G21,BD80+BE80)),0)+IF(AND(Schulden!J22&lt;Schulden!J12,BH80&gt;0),MAX(0,BH80+BI80-MIN(Schulden!G22,BH80+BI80)),0))),MAX(0,T80+U80-MIN(Schulden!G12,T80+U80)))+SUMIFS(Sonderzahlungen!$D$8:$D$67,Sonderzahlungen!$G$8:$G$67,$B80,Sonderzahlungen!$E$8:$E$67,"Gezielte Schuld",Sonderzahlungen!$F$8:$F$67,Schulden!B12)))</f>
        <v/>
      </c>
      <c r="W80" s="24">
        <f>MAX(0,T80+U80-V80)</f>
        <v/>
      </c>
      <c r="X80" s="24">
        <f>AA79</f>
        <v/>
      </c>
      <c r="Y80" s="24">
        <f>IF(X80&lt;=0,0,X80*Schulden!F13/12)</f>
        <v/>
      </c>
      <c r="Z80" s="24">
        <f>IF(X80&lt;=0,0,MIN(X80+Y80,MIN(Schulden!G13,X80+Y80)+MIN(MAX(0,Strategie!$C$9+SUMIFS(Sonderzahlungen!$D$8:$D$67,Sonderzahlungen!$G$8:$G$67,$B80,Sonderzahlungen!$E$8:$E$67,"Nach Strategie")-(IF(AND(Schulden!J8&lt;Schulden!J13,D80&gt;0),MAX(0,D80+E80-MIN(Schulden!G8,D80+E80)),0)+IF(AND(Schulden!J9&lt;Schulden!J13,H80&gt;0),MAX(0,H80+I80-MIN(Schulden!G9,H80+I80)),0)+IF(AND(Schulden!J10&lt;Schulden!J13,L80&gt;0),MAX(0,L80+M80-MIN(Schulden!G10,L80+M80)),0)+IF(AND(Schulden!J11&lt;Schulden!J13,P80&gt;0),MAX(0,P80+Q80-MIN(Schulden!G11,P80+Q80)),0)+IF(AND(Schulden!J12&lt;Schulden!J13,T80&gt;0),MAX(0,T80+U80-MIN(Schulden!G12,T80+U80)),0)+IF(AND(Schulden!J13&lt;Schulden!J13,X80&gt;0),MAX(0,X80+Y80-MIN(Schulden!G13,X80+Y80)),0)+IF(AND(Schulden!J14&lt;Schulden!J13,AB80&gt;0),MAX(0,AB80+AC80-MIN(Schulden!G14,AB80+AC80)),0)+IF(AND(Schulden!J15&lt;Schulden!J13,AF80&gt;0),MAX(0,AF80+AG80-MIN(Schulden!G15,AF80+AG80)),0)+IF(AND(Schulden!J16&lt;Schulden!J13,AJ80&gt;0),MAX(0,AJ80+AK80-MIN(Schulden!G16,AJ80+AK80)),0)+IF(AND(Schulden!J17&lt;Schulden!J13,AN80&gt;0),MAX(0,AN80+AO80-MIN(Schulden!G17,AN80+AO80)),0)+IF(AND(Schulden!J18&lt;Schulden!J13,AR80&gt;0),MAX(0,AR80+AS80-MIN(Schulden!G18,AR80+AS80)),0)+IF(AND(Schulden!J19&lt;Schulden!J13,AV80&gt;0),MAX(0,AV80+AW80-MIN(Schulden!G19,AV80+AW80)),0)+IF(AND(Schulden!J20&lt;Schulden!J13,AZ80&gt;0),MAX(0,AZ80+BA80-MIN(Schulden!G20,AZ80+BA80)),0)+IF(AND(Schulden!J21&lt;Schulden!J13,BD80&gt;0),MAX(0,BD80+BE80-MIN(Schulden!G21,BD80+BE80)),0)+IF(AND(Schulden!J22&lt;Schulden!J13,BH80&gt;0),MAX(0,BH80+BI80-MIN(Schulden!G22,BH80+BI80)),0))),MAX(0,X80+Y80-MIN(Schulden!G13,X80+Y80)))+SUMIFS(Sonderzahlungen!$D$8:$D$67,Sonderzahlungen!$G$8:$G$67,$B80,Sonderzahlungen!$E$8:$E$67,"Gezielte Schuld",Sonderzahlungen!$F$8:$F$67,Schulden!B13)))</f>
        <v/>
      </c>
      <c r="AA80" s="24">
        <f>MAX(0,X80+Y80-Z80)</f>
        <v/>
      </c>
      <c r="AB80" s="24">
        <f>AE79</f>
        <v/>
      </c>
      <c r="AC80" s="24">
        <f>IF(AB80&lt;=0,0,AB80*Schulden!F14/12)</f>
        <v/>
      </c>
      <c r="AD80" s="24">
        <f>IF(AB80&lt;=0,0,MIN(AB80+AC80,MIN(Schulden!G14,AB80+AC80)+MIN(MAX(0,Strategie!$C$9+SUMIFS(Sonderzahlungen!$D$8:$D$67,Sonderzahlungen!$G$8:$G$67,$B80,Sonderzahlungen!$E$8:$E$67,"Nach Strategie")-(IF(AND(Schulden!J8&lt;Schulden!J14,D80&gt;0),MAX(0,D80+E80-MIN(Schulden!G8,D80+E80)),0)+IF(AND(Schulden!J9&lt;Schulden!J14,H80&gt;0),MAX(0,H80+I80-MIN(Schulden!G9,H80+I80)),0)+IF(AND(Schulden!J10&lt;Schulden!J14,L80&gt;0),MAX(0,L80+M80-MIN(Schulden!G10,L80+M80)),0)+IF(AND(Schulden!J11&lt;Schulden!J14,P80&gt;0),MAX(0,P80+Q80-MIN(Schulden!G11,P80+Q80)),0)+IF(AND(Schulden!J12&lt;Schulden!J14,T80&gt;0),MAX(0,T80+U80-MIN(Schulden!G12,T80+U80)),0)+IF(AND(Schulden!J13&lt;Schulden!J14,X80&gt;0),MAX(0,X80+Y80-MIN(Schulden!G13,X80+Y80)),0)+IF(AND(Schulden!J14&lt;Schulden!J14,AB80&gt;0),MAX(0,AB80+AC80-MIN(Schulden!G14,AB80+AC80)),0)+IF(AND(Schulden!J15&lt;Schulden!J14,AF80&gt;0),MAX(0,AF80+AG80-MIN(Schulden!G15,AF80+AG80)),0)+IF(AND(Schulden!J16&lt;Schulden!J14,AJ80&gt;0),MAX(0,AJ80+AK80-MIN(Schulden!G16,AJ80+AK80)),0)+IF(AND(Schulden!J17&lt;Schulden!J14,AN80&gt;0),MAX(0,AN80+AO80-MIN(Schulden!G17,AN80+AO80)),0)+IF(AND(Schulden!J18&lt;Schulden!J14,AR80&gt;0),MAX(0,AR80+AS80-MIN(Schulden!G18,AR80+AS80)),0)+IF(AND(Schulden!J19&lt;Schulden!J14,AV80&gt;0),MAX(0,AV80+AW80-MIN(Schulden!G19,AV80+AW80)),0)+IF(AND(Schulden!J20&lt;Schulden!J14,AZ80&gt;0),MAX(0,AZ80+BA80-MIN(Schulden!G20,AZ80+BA80)),0)+IF(AND(Schulden!J21&lt;Schulden!J14,BD80&gt;0),MAX(0,BD80+BE80-MIN(Schulden!G21,BD80+BE80)),0)+IF(AND(Schulden!J22&lt;Schulden!J14,BH80&gt;0),MAX(0,BH80+BI80-MIN(Schulden!G22,BH80+BI80)),0))),MAX(0,AB80+AC80-MIN(Schulden!G14,AB80+AC80)))+SUMIFS(Sonderzahlungen!$D$8:$D$67,Sonderzahlungen!$G$8:$G$67,$B80,Sonderzahlungen!$E$8:$E$67,"Gezielte Schuld",Sonderzahlungen!$F$8:$F$67,Schulden!B14)))</f>
        <v/>
      </c>
      <c r="AE80" s="24">
        <f>MAX(0,AB80+AC80-AD80)</f>
        <v/>
      </c>
      <c r="AF80" s="24">
        <f>AI79</f>
        <v/>
      </c>
      <c r="AG80" s="24">
        <f>IF(AF80&lt;=0,0,AF80*Schulden!F15/12)</f>
        <v/>
      </c>
      <c r="AH80" s="24">
        <f>IF(AF80&lt;=0,0,MIN(AF80+AG80,MIN(Schulden!G15,AF80+AG80)+MIN(MAX(0,Strategie!$C$9+SUMIFS(Sonderzahlungen!$D$8:$D$67,Sonderzahlungen!$G$8:$G$67,$B80,Sonderzahlungen!$E$8:$E$67,"Nach Strategie")-(IF(AND(Schulden!J8&lt;Schulden!J15,D80&gt;0),MAX(0,D80+E80-MIN(Schulden!G8,D80+E80)),0)+IF(AND(Schulden!J9&lt;Schulden!J15,H80&gt;0),MAX(0,H80+I80-MIN(Schulden!G9,H80+I80)),0)+IF(AND(Schulden!J10&lt;Schulden!J15,L80&gt;0),MAX(0,L80+M80-MIN(Schulden!G10,L80+M80)),0)+IF(AND(Schulden!J11&lt;Schulden!J15,P80&gt;0),MAX(0,P80+Q80-MIN(Schulden!G11,P80+Q80)),0)+IF(AND(Schulden!J12&lt;Schulden!J15,T80&gt;0),MAX(0,T80+U80-MIN(Schulden!G12,T80+U80)),0)+IF(AND(Schulden!J13&lt;Schulden!J15,X80&gt;0),MAX(0,X80+Y80-MIN(Schulden!G13,X80+Y80)),0)+IF(AND(Schulden!J14&lt;Schulden!J15,AB80&gt;0),MAX(0,AB80+AC80-MIN(Schulden!G14,AB80+AC80)),0)+IF(AND(Schulden!J15&lt;Schulden!J15,AF80&gt;0),MAX(0,AF80+AG80-MIN(Schulden!G15,AF80+AG80)),0)+IF(AND(Schulden!J16&lt;Schulden!J15,AJ80&gt;0),MAX(0,AJ80+AK80-MIN(Schulden!G16,AJ80+AK80)),0)+IF(AND(Schulden!J17&lt;Schulden!J15,AN80&gt;0),MAX(0,AN80+AO80-MIN(Schulden!G17,AN80+AO80)),0)+IF(AND(Schulden!J18&lt;Schulden!J15,AR80&gt;0),MAX(0,AR80+AS80-MIN(Schulden!G18,AR80+AS80)),0)+IF(AND(Schulden!J19&lt;Schulden!J15,AV80&gt;0),MAX(0,AV80+AW80-MIN(Schulden!G19,AV80+AW80)),0)+IF(AND(Schulden!J20&lt;Schulden!J15,AZ80&gt;0),MAX(0,AZ80+BA80-MIN(Schulden!G20,AZ80+BA80)),0)+IF(AND(Schulden!J21&lt;Schulden!J15,BD80&gt;0),MAX(0,BD80+BE80-MIN(Schulden!G21,BD80+BE80)),0)+IF(AND(Schulden!J22&lt;Schulden!J15,BH80&gt;0),MAX(0,BH80+BI80-MIN(Schulden!G22,BH80+BI80)),0))),MAX(0,AF80+AG80-MIN(Schulden!G15,AF80+AG80)))+SUMIFS(Sonderzahlungen!$D$8:$D$67,Sonderzahlungen!$G$8:$G$67,$B80,Sonderzahlungen!$E$8:$E$67,"Gezielte Schuld",Sonderzahlungen!$F$8:$F$67,Schulden!B15)))</f>
        <v/>
      </c>
      <c r="AI80" s="24">
        <f>MAX(0,AF80+AG80-AH80)</f>
        <v/>
      </c>
      <c r="AJ80" s="24">
        <f>AM79</f>
        <v/>
      </c>
      <c r="AK80" s="24">
        <f>IF(AJ80&lt;=0,0,AJ80*Schulden!F16/12)</f>
        <v/>
      </c>
      <c r="AL80" s="24">
        <f>IF(AJ80&lt;=0,0,MIN(AJ80+AK80,MIN(Schulden!G16,AJ80+AK80)+MIN(MAX(0,Strategie!$C$9+SUMIFS(Sonderzahlungen!$D$8:$D$67,Sonderzahlungen!$G$8:$G$67,$B80,Sonderzahlungen!$E$8:$E$67,"Nach Strategie")-(IF(AND(Schulden!J8&lt;Schulden!J16,D80&gt;0),MAX(0,D80+E80-MIN(Schulden!G8,D80+E80)),0)+IF(AND(Schulden!J9&lt;Schulden!J16,H80&gt;0),MAX(0,H80+I80-MIN(Schulden!G9,H80+I80)),0)+IF(AND(Schulden!J10&lt;Schulden!J16,L80&gt;0),MAX(0,L80+M80-MIN(Schulden!G10,L80+M80)),0)+IF(AND(Schulden!J11&lt;Schulden!J16,P80&gt;0),MAX(0,P80+Q80-MIN(Schulden!G11,P80+Q80)),0)+IF(AND(Schulden!J12&lt;Schulden!J16,T80&gt;0),MAX(0,T80+U80-MIN(Schulden!G12,T80+U80)),0)+IF(AND(Schulden!J13&lt;Schulden!J16,X80&gt;0),MAX(0,X80+Y80-MIN(Schulden!G13,X80+Y80)),0)+IF(AND(Schulden!J14&lt;Schulden!J16,AB80&gt;0),MAX(0,AB80+AC80-MIN(Schulden!G14,AB80+AC80)),0)+IF(AND(Schulden!J15&lt;Schulden!J16,AF80&gt;0),MAX(0,AF80+AG80-MIN(Schulden!G15,AF80+AG80)),0)+IF(AND(Schulden!J16&lt;Schulden!J16,AJ80&gt;0),MAX(0,AJ80+AK80-MIN(Schulden!G16,AJ80+AK80)),0)+IF(AND(Schulden!J17&lt;Schulden!J16,AN80&gt;0),MAX(0,AN80+AO80-MIN(Schulden!G17,AN80+AO80)),0)+IF(AND(Schulden!J18&lt;Schulden!J16,AR80&gt;0),MAX(0,AR80+AS80-MIN(Schulden!G18,AR80+AS80)),0)+IF(AND(Schulden!J19&lt;Schulden!J16,AV80&gt;0),MAX(0,AV80+AW80-MIN(Schulden!G19,AV80+AW80)),0)+IF(AND(Schulden!J20&lt;Schulden!J16,AZ80&gt;0),MAX(0,AZ80+BA80-MIN(Schulden!G20,AZ80+BA80)),0)+IF(AND(Schulden!J21&lt;Schulden!J16,BD80&gt;0),MAX(0,BD80+BE80-MIN(Schulden!G21,BD80+BE80)),0)+IF(AND(Schulden!J22&lt;Schulden!J16,BH80&gt;0),MAX(0,BH80+BI80-MIN(Schulden!G22,BH80+BI80)),0))),MAX(0,AJ80+AK80-MIN(Schulden!G16,AJ80+AK80)))+SUMIFS(Sonderzahlungen!$D$8:$D$67,Sonderzahlungen!$G$8:$G$67,$B80,Sonderzahlungen!$E$8:$E$67,"Gezielte Schuld",Sonderzahlungen!$F$8:$F$67,Schulden!B16)))</f>
        <v/>
      </c>
      <c r="AM80" s="24">
        <f>MAX(0,AJ80+AK80-AL80)</f>
        <v/>
      </c>
      <c r="AN80" s="24">
        <f>AQ79</f>
        <v/>
      </c>
      <c r="AO80" s="24">
        <f>IF(AN80&lt;=0,0,AN80*Schulden!F17/12)</f>
        <v/>
      </c>
      <c r="AP80" s="24">
        <f>IF(AN80&lt;=0,0,MIN(AN80+AO80,MIN(Schulden!G17,AN80+AO80)+MIN(MAX(0,Strategie!$C$9+SUMIFS(Sonderzahlungen!$D$8:$D$67,Sonderzahlungen!$G$8:$G$67,$B80,Sonderzahlungen!$E$8:$E$67,"Nach Strategie")-(IF(AND(Schulden!J8&lt;Schulden!J17,D80&gt;0),MAX(0,D80+E80-MIN(Schulden!G8,D80+E80)),0)+IF(AND(Schulden!J9&lt;Schulden!J17,H80&gt;0),MAX(0,H80+I80-MIN(Schulden!G9,H80+I80)),0)+IF(AND(Schulden!J10&lt;Schulden!J17,L80&gt;0),MAX(0,L80+M80-MIN(Schulden!G10,L80+M80)),0)+IF(AND(Schulden!J11&lt;Schulden!J17,P80&gt;0),MAX(0,P80+Q80-MIN(Schulden!G11,P80+Q80)),0)+IF(AND(Schulden!J12&lt;Schulden!J17,T80&gt;0),MAX(0,T80+U80-MIN(Schulden!G12,T80+U80)),0)+IF(AND(Schulden!J13&lt;Schulden!J17,X80&gt;0),MAX(0,X80+Y80-MIN(Schulden!G13,X80+Y80)),0)+IF(AND(Schulden!J14&lt;Schulden!J17,AB80&gt;0),MAX(0,AB80+AC80-MIN(Schulden!G14,AB80+AC80)),0)+IF(AND(Schulden!J15&lt;Schulden!J17,AF80&gt;0),MAX(0,AF80+AG80-MIN(Schulden!G15,AF80+AG80)),0)+IF(AND(Schulden!J16&lt;Schulden!J17,AJ80&gt;0),MAX(0,AJ80+AK80-MIN(Schulden!G16,AJ80+AK80)),0)+IF(AND(Schulden!J17&lt;Schulden!J17,AN80&gt;0),MAX(0,AN80+AO80-MIN(Schulden!G17,AN80+AO80)),0)+IF(AND(Schulden!J18&lt;Schulden!J17,AR80&gt;0),MAX(0,AR80+AS80-MIN(Schulden!G18,AR80+AS80)),0)+IF(AND(Schulden!J19&lt;Schulden!J17,AV80&gt;0),MAX(0,AV80+AW80-MIN(Schulden!G19,AV80+AW80)),0)+IF(AND(Schulden!J20&lt;Schulden!J17,AZ80&gt;0),MAX(0,AZ80+BA80-MIN(Schulden!G20,AZ80+BA80)),0)+IF(AND(Schulden!J21&lt;Schulden!J17,BD80&gt;0),MAX(0,BD80+BE80-MIN(Schulden!G21,BD80+BE80)),0)+IF(AND(Schulden!J22&lt;Schulden!J17,BH80&gt;0),MAX(0,BH80+BI80-MIN(Schulden!G22,BH80+BI80)),0))),MAX(0,AN80+AO80-MIN(Schulden!G17,AN80+AO80)))+SUMIFS(Sonderzahlungen!$D$8:$D$67,Sonderzahlungen!$G$8:$G$67,$B80,Sonderzahlungen!$E$8:$E$67,"Gezielte Schuld",Sonderzahlungen!$F$8:$F$67,Schulden!B17)))</f>
        <v/>
      </c>
      <c r="AQ80" s="24">
        <f>MAX(0,AN80+AO80-AP80)</f>
        <v/>
      </c>
      <c r="AR80" s="24">
        <f>AU79</f>
        <v/>
      </c>
      <c r="AS80" s="24">
        <f>IF(AR80&lt;=0,0,AR80*Schulden!F18/12)</f>
        <v/>
      </c>
      <c r="AT80" s="24">
        <f>IF(AR80&lt;=0,0,MIN(AR80+AS80,MIN(Schulden!G18,AR80+AS80)+MIN(MAX(0,Strategie!$C$9+SUMIFS(Sonderzahlungen!$D$8:$D$67,Sonderzahlungen!$G$8:$G$67,$B80,Sonderzahlungen!$E$8:$E$67,"Nach Strategie")-(IF(AND(Schulden!J8&lt;Schulden!J18,D80&gt;0),MAX(0,D80+E80-MIN(Schulden!G8,D80+E80)),0)+IF(AND(Schulden!J9&lt;Schulden!J18,H80&gt;0),MAX(0,H80+I80-MIN(Schulden!G9,H80+I80)),0)+IF(AND(Schulden!J10&lt;Schulden!J18,L80&gt;0),MAX(0,L80+M80-MIN(Schulden!G10,L80+M80)),0)+IF(AND(Schulden!J11&lt;Schulden!J18,P80&gt;0),MAX(0,P80+Q80-MIN(Schulden!G11,P80+Q80)),0)+IF(AND(Schulden!J12&lt;Schulden!J18,T80&gt;0),MAX(0,T80+U80-MIN(Schulden!G12,T80+U80)),0)+IF(AND(Schulden!J13&lt;Schulden!J18,X80&gt;0),MAX(0,X80+Y80-MIN(Schulden!G13,X80+Y80)),0)+IF(AND(Schulden!J14&lt;Schulden!J18,AB80&gt;0),MAX(0,AB80+AC80-MIN(Schulden!G14,AB80+AC80)),0)+IF(AND(Schulden!J15&lt;Schulden!J18,AF80&gt;0),MAX(0,AF80+AG80-MIN(Schulden!G15,AF80+AG80)),0)+IF(AND(Schulden!J16&lt;Schulden!J18,AJ80&gt;0),MAX(0,AJ80+AK80-MIN(Schulden!G16,AJ80+AK80)),0)+IF(AND(Schulden!J17&lt;Schulden!J18,AN80&gt;0),MAX(0,AN80+AO80-MIN(Schulden!G17,AN80+AO80)),0)+IF(AND(Schulden!J18&lt;Schulden!J18,AR80&gt;0),MAX(0,AR80+AS80-MIN(Schulden!G18,AR80+AS80)),0)+IF(AND(Schulden!J19&lt;Schulden!J18,AV80&gt;0),MAX(0,AV80+AW80-MIN(Schulden!G19,AV80+AW80)),0)+IF(AND(Schulden!J20&lt;Schulden!J18,AZ80&gt;0),MAX(0,AZ80+BA80-MIN(Schulden!G20,AZ80+BA80)),0)+IF(AND(Schulden!J21&lt;Schulden!J18,BD80&gt;0),MAX(0,BD80+BE80-MIN(Schulden!G21,BD80+BE80)),0)+IF(AND(Schulden!J22&lt;Schulden!J18,BH80&gt;0),MAX(0,BH80+BI80-MIN(Schulden!G22,BH80+BI80)),0))),MAX(0,AR80+AS80-MIN(Schulden!G18,AR80+AS80)))+SUMIFS(Sonderzahlungen!$D$8:$D$67,Sonderzahlungen!$G$8:$G$67,$B80,Sonderzahlungen!$E$8:$E$67,"Gezielte Schuld",Sonderzahlungen!$F$8:$F$67,Schulden!B18)))</f>
        <v/>
      </c>
      <c r="AU80" s="24">
        <f>MAX(0,AR80+AS80-AT80)</f>
        <v/>
      </c>
      <c r="AV80" s="24">
        <f>AY79</f>
        <v/>
      </c>
      <c r="AW80" s="24">
        <f>IF(AV80&lt;=0,0,AV80*Schulden!F19/12)</f>
        <v/>
      </c>
      <c r="AX80" s="24">
        <f>IF(AV80&lt;=0,0,MIN(AV80+AW80,MIN(Schulden!G19,AV80+AW80)+MIN(MAX(0,Strategie!$C$9+SUMIFS(Sonderzahlungen!$D$8:$D$67,Sonderzahlungen!$G$8:$G$67,$B80,Sonderzahlungen!$E$8:$E$67,"Nach Strategie")-(IF(AND(Schulden!J8&lt;Schulden!J19,D80&gt;0),MAX(0,D80+E80-MIN(Schulden!G8,D80+E80)),0)+IF(AND(Schulden!J9&lt;Schulden!J19,H80&gt;0),MAX(0,H80+I80-MIN(Schulden!G9,H80+I80)),0)+IF(AND(Schulden!J10&lt;Schulden!J19,L80&gt;0),MAX(0,L80+M80-MIN(Schulden!G10,L80+M80)),0)+IF(AND(Schulden!J11&lt;Schulden!J19,P80&gt;0),MAX(0,P80+Q80-MIN(Schulden!G11,P80+Q80)),0)+IF(AND(Schulden!J12&lt;Schulden!J19,T80&gt;0),MAX(0,T80+U80-MIN(Schulden!G12,T80+U80)),0)+IF(AND(Schulden!J13&lt;Schulden!J19,X80&gt;0),MAX(0,X80+Y80-MIN(Schulden!G13,X80+Y80)),0)+IF(AND(Schulden!J14&lt;Schulden!J19,AB80&gt;0),MAX(0,AB80+AC80-MIN(Schulden!G14,AB80+AC80)),0)+IF(AND(Schulden!J15&lt;Schulden!J19,AF80&gt;0),MAX(0,AF80+AG80-MIN(Schulden!G15,AF80+AG80)),0)+IF(AND(Schulden!J16&lt;Schulden!J19,AJ80&gt;0),MAX(0,AJ80+AK80-MIN(Schulden!G16,AJ80+AK80)),0)+IF(AND(Schulden!J17&lt;Schulden!J19,AN80&gt;0),MAX(0,AN80+AO80-MIN(Schulden!G17,AN80+AO80)),0)+IF(AND(Schulden!J18&lt;Schulden!J19,AR80&gt;0),MAX(0,AR80+AS80-MIN(Schulden!G18,AR80+AS80)),0)+IF(AND(Schulden!J19&lt;Schulden!J19,AV80&gt;0),MAX(0,AV80+AW80-MIN(Schulden!G19,AV80+AW80)),0)+IF(AND(Schulden!J20&lt;Schulden!J19,AZ80&gt;0),MAX(0,AZ80+BA80-MIN(Schulden!G20,AZ80+BA80)),0)+IF(AND(Schulden!J21&lt;Schulden!J19,BD80&gt;0),MAX(0,BD80+BE80-MIN(Schulden!G21,BD80+BE80)),0)+IF(AND(Schulden!J22&lt;Schulden!J19,BH80&gt;0),MAX(0,BH80+BI80-MIN(Schulden!G22,BH80+BI80)),0))),MAX(0,AV80+AW80-MIN(Schulden!G19,AV80+AW80)))+SUMIFS(Sonderzahlungen!$D$8:$D$67,Sonderzahlungen!$G$8:$G$67,$B80,Sonderzahlungen!$E$8:$E$67,"Gezielte Schuld",Sonderzahlungen!$F$8:$F$67,Schulden!B19)))</f>
        <v/>
      </c>
      <c r="AY80" s="24">
        <f>MAX(0,AV80+AW80-AX80)</f>
        <v/>
      </c>
      <c r="AZ80" s="24">
        <f>BC79</f>
        <v/>
      </c>
      <c r="BA80" s="24">
        <f>IF(AZ80&lt;=0,0,AZ80*Schulden!F20/12)</f>
        <v/>
      </c>
      <c r="BB80" s="24">
        <f>IF(AZ80&lt;=0,0,MIN(AZ80+BA80,MIN(Schulden!G20,AZ80+BA80)+MIN(MAX(0,Strategie!$C$9+SUMIFS(Sonderzahlungen!$D$8:$D$67,Sonderzahlungen!$G$8:$G$67,$B80,Sonderzahlungen!$E$8:$E$67,"Nach Strategie")-(IF(AND(Schulden!J8&lt;Schulden!J20,D80&gt;0),MAX(0,D80+E80-MIN(Schulden!G8,D80+E80)),0)+IF(AND(Schulden!J9&lt;Schulden!J20,H80&gt;0),MAX(0,H80+I80-MIN(Schulden!G9,H80+I80)),0)+IF(AND(Schulden!J10&lt;Schulden!J20,L80&gt;0),MAX(0,L80+M80-MIN(Schulden!G10,L80+M80)),0)+IF(AND(Schulden!J11&lt;Schulden!J20,P80&gt;0),MAX(0,P80+Q80-MIN(Schulden!G11,P80+Q80)),0)+IF(AND(Schulden!J12&lt;Schulden!J20,T80&gt;0),MAX(0,T80+U80-MIN(Schulden!G12,T80+U80)),0)+IF(AND(Schulden!J13&lt;Schulden!J20,X80&gt;0),MAX(0,X80+Y80-MIN(Schulden!G13,X80+Y80)),0)+IF(AND(Schulden!J14&lt;Schulden!J20,AB80&gt;0),MAX(0,AB80+AC80-MIN(Schulden!G14,AB80+AC80)),0)+IF(AND(Schulden!J15&lt;Schulden!J20,AF80&gt;0),MAX(0,AF80+AG80-MIN(Schulden!G15,AF80+AG80)),0)+IF(AND(Schulden!J16&lt;Schulden!J20,AJ80&gt;0),MAX(0,AJ80+AK80-MIN(Schulden!G16,AJ80+AK80)),0)+IF(AND(Schulden!J17&lt;Schulden!J20,AN80&gt;0),MAX(0,AN80+AO80-MIN(Schulden!G17,AN80+AO80)),0)+IF(AND(Schulden!J18&lt;Schulden!J20,AR80&gt;0),MAX(0,AR80+AS80-MIN(Schulden!G18,AR80+AS80)),0)+IF(AND(Schulden!J19&lt;Schulden!J20,AV80&gt;0),MAX(0,AV80+AW80-MIN(Schulden!G19,AV80+AW80)),0)+IF(AND(Schulden!J20&lt;Schulden!J20,AZ80&gt;0),MAX(0,AZ80+BA80-MIN(Schulden!G20,AZ80+BA80)),0)+IF(AND(Schulden!J21&lt;Schulden!J20,BD80&gt;0),MAX(0,BD80+BE80-MIN(Schulden!G21,BD80+BE80)),0)+IF(AND(Schulden!J22&lt;Schulden!J20,BH80&gt;0),MAX(0,BH80+BI80-MIN(Schulden!G22,BH80+BI80)),0))),MAX(0,AZ80+BA80-MIN(Schulden!G20,AZ80+BA80)))+SUMIFS(Sonderzahlungen!$D$8:$D$67,Sonderzahlungen!$G$8:$G$67,$B80,Sonderzahlungen!$E$8:$E$67,"Gezielte Schuld",Sonderzahlungen!$F$8:$F$67,Schulden!B20)))</f>
        <v/>
      </c>
      <c r="BC80" s="24">
        <f>MAX(0,AZ80+BA80-BB80)</f>
        <v/>
      </c>
      <c r="BD80" s="24">
        <f>BG79</f>
        <v/>
      </c>
      <c r="BE80" s="24">
        <f>IF(BD80&lt;=0,0,BD80*Schulden!F21/12)</f>
        <v/>
      </c>
      <c r="BF80" s="24">
        <f>IF(BD80&lt;=0,0,MIN(BD80+BE80,MIN(Schulden!G21,BD80+BE80)+MIN(MAX(0,Strategie!$C$9+SUMIFS(Sonderzahlungen!$D$8:$D$67,Sonderzahlungen!$G$8:$G$67,$B80,Sonderzahlungen!$E$8:$E$67,"Nach Strategie")-(IF(AND(Schulden!J8&lt;Schulden!J21,D80&gt;0),MAX(0,D80+E80-MIN(Schulden!G8,D80+E80)),0)+IF(AND(Schulden!J9&lt;Schulden!J21,H80&gt;0),MAX(0,H80+I80-MIN(Schulden!G9,H80+I80)),0)+IF(AND(Schulden!J10&lt;Schulden!J21,L80&gt;0),MAX(0,L80+M80-MIN(Schulden!G10,L80+M80)),0)+IF(AND(Schulden!J11&lt;Schulden!J21,P80&gt;0),MAX(0,P80+Q80-MIN(Schulden!G11,P80+Q80)),0)+IF(AND(Schulden!J12&lt;Schulden!J21,T80&gt;0),MAX(0,T80+U80-MIN(Schulden!G12,T80+U80)),0)+IF(AND(Schulden!J13&lt;Schulden!J21,X80&gt;0),MAX(0,X80+Y80-MIN(Schulden!G13,X80+Y80)),0)+IF(AND(Schulden!J14&lt;Schulden!J21,AB80&gt;0),MAX(0,AB80+AC80-MIN(Schulden!G14,AB80+AC80)),0)+IF(AND(Schulden!J15&lt;Schulden!J21,AF80&gt;0),MAX(0,AF80+AG80-MIN(Schulden!G15,AF80+AG80)),0)+IF(AND(Schulden!J16&lt;Schulden!J21,AJ80&gt;0),MAX(0,AJ80+AK80-MIN(Schulden!G16,AJ80+AK80)),0)+IF(AND(Schulden!J17&lt;Schulden!J21,AN80&gt;0),MAX(0,AN80+AO80-MIN(Schulden!G17,AN80+AO80)),0)+IF(AND(Schulden!J18&lt;Schulden!J21,AR80&gt;0),MAX(0,AR80+AS80-MIN(Schulden!G18,AR80+AS80)),0)+IF(AND(Schulden!J19&lt;Schulden!J21,AV80&gt;0),MAX(0,AV80+AW80-MIN(Schulden!G19,AV80+AW80)),0)+IF(AND(Schulden!J20&lt;Schulden!J21,AZ80&gt;0),MAX(0,AZ80+BA80-MIN(Schulden!G20,AZ80+BA80)),0)+IF(AND(Schulden!J21&lt;Schulden!J21,BD80&gt;0),MAX(0,BD80+BE80-MIN(Schulden!G21,BD80+BE80)),0)+IF(AND(Schulden!J22&lt;Schulden!J21,BH80&gt;0),MAX(0,BH80+BI80-MIN(Schulden!G22,BH80+BI80)),0))),MAX(0,BD80+BE80-MIN(Schulden!G21,BD80+BE80)))+SUMIFS(Sonderzahlungen!$D$8:$D$67,Sonderzahlungen!$G$8:$G$67,$B80,Sonderzahlungen!$E$8:$E$67,"Gezielte Schuld",Sonderzahlungen!$F$8:$F$67,Schulden!B21)))</f>
        <v/>
      </c>
      <c r="BG80" s="24">
        <f>MAX(0,BD80+BE80-BF80)</f>
        <v/>
      </c>
      <c r="BH80" s="24">
        <f>BK79</f>
        <v/>
      </c>
      <c r="BI80" s="24">
        <f>IF(BH80&lt;=0,0,BH80*Schulden!F22/12)</f>
        <v/>
      </c>
      <c r="BJ80" s="24">
        <f>IF(BH80&lt;=0,0,MIN(BH80+BI80,MIN(Schulden!G22,BH80+BI80)+MIN(MAX(0,Strategie!$C$9+SUMIFS(Sonderzahlungen!$D$8:$D$67,Sonderzahlungen!$G$8:$G$67,$B80,Sonderzahlungen!$E$8:$E$67,"Nach Strategie")-(IF(AND(Schulden!J8&lt;Schulden!J22,D80&gt;0),MAX(0,D80+E80-MIN(Schulden!G8,D80+E80)),0)+IF(AND(Schulden!J9&lt;Schulden!J22,H80&gt;0),MAX(0,H80+I80-MIN(Schulden!G9,H80+I80)),0)+IF(AND(Schulden!J10&lt;Schulden!J22,L80&gt;0),MAX(0,L80+M80-MIN(Schulden!G10,L80+M80)),0)+IF(AND(Schulden!J11&lt;Schulden!J22,P80&gt;0),MAX(0,P80+Q80-MIN(Schulden!G11,P80+Q80)),0)+IF(AND(Schulden!J12&lt;Schulden!J22,T80&gt;0),MAX(0,T80+U80-MIN(Schulden!G12,T80+U80)),0)+IF(AND(Schulden!J13&lt;Schulden!J22,X80&gt;0),MAX(0,X80+Y80-MIN(Schulden!G13,X80+Y80)),0)+IF(AND(Schulden!J14&lt;Schulden!J22,AB80&gt;0),MAX(0,AB80+AC80-MIN(Schulden!G14,AB80+AC80)),0)+IF(AND(Schulden!J15&lt;Schulden!J22,AF80&gt;0),MAX(0,AF80+AG80-MIN(Schulden!G15,AF80+AG80)),0)+IF(AND(Schulden!J16&lt;Schulden!J22,AJ80&gt;0),MAX(0,AJ80+AK80-MIN(Schulden!G16,AJ80+AK80)),0)+IF(AND(Schulden!J17&lt;Schulden!J22,AN80&gt;0),MAX(0,AN80+AO80-MIN(Schulden!G17,AN80+AO80)),0)+IF(AND(Schulden!J18&lt;Schulden!J22,AR80&gt;0),MAX(0,AR80+AS80-MIN(Schulden!G18,AR80+AS80)),0)+IF(AND(Schulden!J19&lt;Schulden!J22,AV80&gt;0),MAX(0,AV80+AW80-MIN(Schulden!G19,AV80+AW80)),0)+IF(AND(Schulden!J20&lt;Schulden!J22,AZ80&gt;0),MAX(0,AZ80+BA80-MIN(Schulden!G20,AZ80+BA80)),0)+IF(AND(Schulden!J21&lt;Schulden!J22,BD80&gt;0),MAX(0,BD80+BE80-MIN(Schulden!G21,BD80+BE80)),0)+IF(AND(Schulden!J22&lt;Schulden!J22,BH80&gt;0),MAX(0,BH80+BI80-MIN(Schulden!G22,BH80+BI80)),0))),MAX(0,BH80+BI80-MIN(Schulden!G22,BH80+BI80)))+SUMIFS(Sonderzahlungen!$D$8:$D$67,Sonderzahlungen!$G$8:$G$67,$B80,Sonderzahlungen!$E$8:$E$67,"Gezielte Schuld",Sonderzahlungen!$F$8:$F$67,Schulden!B22)))</f>
        <v/>
      </c>
      <c r="BK80" s="24">
        <f>MAX(0,BH80+BI80-BJ80)</f>
        <v/>
      </c>
    </row>
    <row r="81">
      <c r="B81" s="23">
        <f>EDATE(B80,1)</f>
        <v/>
      </c>
      <c r="C81" s="24">
        <f>SUMIFS(Sonderzahlungen!$D$8:$D$67,Sonderzahlungen!$G$8:$G$67,B81)</f>
        <v/>
      </c>
      <c r="D81" s="24">
        <f>G80</f>
        <v/>
      </c>
      <c r="E81" s="24">
        <f>IF(D81&lt;=0,0,D81*Schulden!F8/12)</f>
        <v/>
      </c>
      <c r="F81" s="24">
        <f>IF(D81&lt;=0,0,MIN(D81+E81,MIN(Schulden!G8,D81+E81)+MIN(MAX(0,Strategie!$C$9+SUMIFS(Sonderzahlungen!$D$8:$D$67,Sonderzahlungen!$G$8:$G$67,$B81,Sonderzahlungen!$E$8:$E$67,"Nach Strategie")-(IF(AND(Schulden!J8&lt;Schulden!J8,D81&gt;0),MAX(0,D81+E81-MIN(Schulden!G8,D81+E81)),0)+IF(AND(Schulden!J9&lt;Schulden!J8,H81&gt;0),MAX(0,H81+I81-MIN(Schulden!G9,H81+I81)),0)+IF(AND(Schulden!J10&lt;Schulden!J8,L81&gt;0),MAX(0,L81+M81-MIN(Schulden!G10,L81+M81)),0)+IF(AND(Schulden!J11&lt;Schulden!J8,P81&gt;0),MAX(0,P81+Q81-MIN(Schulden!G11,P81+Q81)),0)+IF(AND(Schulden!J12&lt;Schulden!J8,T81&gt;0),MAX(0,T81+U81-MIN(Schulden!G12,T81+U81)),0)+IF(AND(Schulden!J13&lt;Schulden!J8,X81&gt;0),MAX(0,X81+Y81-MIN(Schulden!G13,X81+Y81)),0)+IF(AND(Schulden!J14&lt;Schulden!J8,AB81&gt;0),MAX(0,AB81+AC81-MIN(Schulden!G14,AB81+AC81)),0)+IF(AND(Schulden!J15&lt;Schulden!J8,AF81&gt;0),MAX(0,AF81+AG81-MIN(Schulden!G15,AF81+AG81)),0)+IF(AND(Schulden!J16&lt;Schulden!J8,AJ81&gt;0),MAX(0,AJ81+AK81-MIN(Schulden!G16,AJ81+AK81)),0)+IF(AND(Schulden!J17&lt;Schulden!J8,AN81&gt;0),MAX(0,AN81+AO81-MIN(Schulden!G17,AN81+AO81)),0)+IF(AND(Schulden!J18&lt;Schulden!J8,AR81&gt;0),MAX(0,AR81+AS81-MIN(Schulden!G18,AR81+AS81)),0)+IF(AND(Schulden!J19&lt;Schulden!J8,AV81&gt;0),MAX(0,AV81+AW81-MIN(Schulden!G19,AV81+AW81)),0)+IF(AND(Schulden!J20&lt;Schulden!J8,AZ81&gt;0),MAX(0,AZ81+BA81-MIN(Schulden!G20,AZ81+BA81)),0)+IF(AND(Schulden!J21&lt;Schulden!J8,BD81&gt;0),MAX(0,BD81+BE81-MIN(Schulden!G21,BD81+BE81)),0)+IF(AND(Schulden!J22&lt;Schulden!J8,BH81&gt;0),MAX(0,BH81+BI81-MIN(Schulden!G22,BH81+BI81)),0))),MAX(0,D81+E81-MIN(Schulden!G8,D81+E81)))+SUMIFS(Sonderzahlungen!$D$8:$D$67,Sonderzahlungen!$G$8:$G$67,$B81,Sonderzahlungen!$E$8:$E$67,"Gezielte Schuld",Sonderzahlungen!$F$8:$F$67,Schulden!B8)))</f>
        <v/>
      </c>
      <c r="G81" s="24">
        <f>MAX(0,D81+E81-F81)</f>
        <v/>
      </c>
      <c r="H81" s="24">
        <f>K80</f>
        <v/>
      </c>
      <c r="I81" s="24">
        <f>IF(H81&lt;=0,0,H81*Schulden!F9/12)</f>
        <v/>
      </c>
      <c r="J81" s="24">
        <f>IF(H81&lt;=0,0,MIN(H81+I81,MIN(Schulden!G9,H81+I81)+MIN(MAX(0,Strategie!$C$9+SUMIFS(Sonderzahlungen!$D$8:$D$67,Sonderzahlungen!$G$8:$G$67,$B81,Sonderzahlungen!$E$8:$E$67,"Nach Strategie")-(IF(AND(Schulden!J8&lt;Schulden!J9,D81&gt;0),MAX(0,D81+E81-MIN(Schulden!G8,D81+E81)),0)+IF(AND(Schulden!J9&lt;Schulden!J9,H81&gt;0),MAX(0,H81+I81-MIN(Schulden!G9,H81+I81)),0)+IF(AND(Schulden!J10&lt;Schulden!J9,L81&gt;0),MAX(0,L81+M81-MIN(Schulden!G10,L81+M81)),0)+IF(AND(Schulden!J11&lt;Schulden!J9,P81&gt;0),MAX(0,P81+Q81-MIN(Schulden!G11,P81+Q81)),0)+IF(AND(Schulden!J12&lt;Schulden!J9,T81&gt;0),MAX(0,T81+U81-MIN(Schulden!G12,T81+U81)),0)+IF(AND(Schulden!J13&lt;Schulden!J9,X81&gt;0),MAX(0,X81+Y81-MIN(Schulden!G13,X81+Y81)),0)+IF(AND(Schulden!J14&lt;Schulden!J9,AB81&gt;0),MAX(0,AB81+AC81-MIN(Schulden!G14,AB81+AC81)),0)+IF(AND(Schulden!J15&lt;Schulden!J9,AF81&gt;0),MAX(0,AF81+AG81-MIN(Schulden!G15,AF81+AG81)),0)+IF(AND(Schulden!J16&lt;Schulden!J9,AJ81&gt;0),MAX(0,AJ81+AK81-MIN(Schulden!G16,AJ81+AK81)),0)+IF(AND(Schulden!J17&lt;Schulden!J9,AN81&gt;0),MAX(0,AN81+AO81-MIN(Schulden!G17,AN81+AO81)),0)+IF(AND(Schulden!J18&lt;Schulden!J9,AR81&gt;0),MAX(0,AR81+AS81-MIN(Schulden!G18,AR81+AS81)),0)+IF(AND(Schulden!J19&lt;Schulden!J9,AV81&gt;0),MAX(0,AV81+AW81-MIN(Schulden!G19,AV81+AW81)),0)+IF(AND(Schulden!J20&lt;Schulden!J9,AZ81&gt;0),MAX(0,AZ81+BA81-MIN(Schulden!G20,AZ81+BA81)),0)+IF(AND(Schulden!J21&lt;Schulden!J9,BD81&gt;0),MAX(0,BD81+BE81-MIN(Schulden!G21,BD81+BE81)),0)+IF(AND(Schulden!J22&lt;Schulden!J9,BH81&gt;0),MAX(0,BH81+BI81-MIN(Schulden!G22,BH81+BI81)),0))),MAX(0,H81+I81-MIN(Schulden!G9,H81+I81)))+SUMIFS(Sonderzahlungen!$D$8:$D$67,Sonderzahlungen!$G$8:$G$67,$B81,Sonderzahlungen!$E$8:$E$67,"Gezielte Schuld",Sonderzahlungen!$F$8:$F$67,Schulden!B9)))</f>
        <v/>
      </c>
      <c r="K81" s="24">
        <f>MAX(0,H81+I81-J81)</f>
        <v/>
      </c>
      <c r="L81" s="24">
        <f>O80</f>
        <v/>
      </c>
      <c r="M81" s="24">
        <f>IF(L81&lt;=0,0,L81*Schulden!F10/12)</f>
        <v/>
      </c>
      <c r="N81" s="24">
        <f>IF(L81&lt;=0,0,MIN(L81+M81,MIN(Schulden!G10,L81+M81)+MIN(MAX(0,Strategie!$C$9+SUMIFS(Sonderzahlungen!$D$8:$D$67,Sonderzahlungen!$G$8:$G$67,$B81,Sonderzahlungen!$E$8:$E$67,"Nach Strategie")-(IF(AND(Schulden!J8&lt;Schulden!J10,D81&gt;0),MAX(0,D81+E81-MIN(Schulden!G8,D81+E81)),0)+IF(AND(Schulden!J9&lt;Schulden!J10,H81&gt;0),MAX(0,H81+I81-MIN(Schulden!G9,H81+I81)),0)+IF(AND(Schulden!J10&lt;Schulden!J10,L81&gt;0),MAX(0,L81+M81-MIN(Schulden!G10,L81+M81)),0)+IF(AND(Schulden!J11&lt;Schulden!J10,P81&gt;0),MAX(0,P81+Q81-MIN(Schulden!G11,P81+Q81)),0)+IF(AND(Schulden!J12&lt;Schulden!J10,T81&gt;0),MAX(0,T81+U81-MIN(Schulden!G12,T81+U81)),0)+IF(AND(Schulden!J13&lt;Schulden!J10,X81&gt;0),MAX(0,X81+Y81-MIN(Schulden!G13,X81+Y81)),0)+IF(AND(Schulden!J14&lt;Schulden!J10,AB81&gt;0),MAX(0,AB81+AC81-MIN(Schulden!G14,AB81+AC81)),0)+IF(AND(Schulden!J15&lt;Schulden!J10,AF81&gt;0),MAX(0,AF81+AG81-MIN(Schulden!G15,AF81+AG81)),0)+IF(AND(Schulden!J16&lt;Schulden!J10,AJ81&gt;0),MAX(0,AJ81+AK81-MIN(Schulden!G16,AJ81+AK81)),0)+IF(AND(Schulden!J17&lt;Schulden!J10,AN81&gt;0),MAX(0,AN81+AO81-MIN(Schulden!G17,AN81+AO81)),0)+IF(AND(Schulden!J18&lt;Schulden!J10,AR81&gt;0),MAX(0,AR81+AS81-MIN(Schulden!G18,AR81+AS81)),0)+IF(AND(Schulden!J19&lt;Schulden!J10,AV81&gt;0),MAX(0,AV81+AW81-MIN(Schulden!G19,AV81+AW81)),0)+IF(AND(Schulden!J20&lt;Schulden!J10,AZ81&gt;0),MAX(0,AZ81+BA81-MIN(Schulden!G20,AZ81+BA81)),0)+IF(AND(Schulden!J21&lt;Schulden!J10,BD81&gt;0),MAX(0,BD81+BE81-MIN(Schulden!G21,BD81+BE81)),0)+IF(AND(Schulden!J22&lt;Schulden!J10,BH81&gt;0),MAX(0,BH81+BI81-MIN(Schulden!G22,BH81+BI81)),0))),MAX(0,L81+M81-MIN(Schulden!G10,L81+M81)))+SUMIFS(Sonderzahlungen!$D$8:$D$67,Sonderzahlungen!$G$8:$G$67,$B81,Sonderzahlungen!$E$8:$E$67,"Gezielte Schuld",Sonderzahlungen!$F$8:$F$67,Schulden!B10)))</f>
        <v/>
      </c>
      <c r="O81" s="24">
        <f>MAX(0,L81+M81-N81)</f>
        <v/>
      </c>
      <c r="P81" s="24">
        <f>S80</f>
        <v/>
      </c>
      <c r="Q81" s="24">
        <f>IF(P81&lt;=0,0,P81*Schulden!F11/12)</f>
        <v/>
      </c>
      <c r="R81" s="24">
        <f>IF(P81&lt;=0,0,MIN(P81+Q81,MIN(Schulden!G11,P81+Q81)+MIN(MAX(0,Strategie!$C$9+SUMIFS(Sonderzahlungen!$D$8:$D$67,Sonderzahlungen!$G$8:$G$67,$B81,Sonderzahlungen!$E$8:$E$67,"Nach Strategie")-(IF(AND(Schulden!J8&lt;Schulden!J11,D81&gt;0),MAX(0,D81+E81-MIN(Schulden!G8,D81+E81)),0)+IF(AND(Schulden!J9&lt;Schulden!J11,H81&gt;0),MAX(0,H81+I81-MIN(Schulden!G9,H81+I81)),0)+IF(AND(Schulden!J10&lt;Schulden!J11,L81&gt;0),MAX(0,L81+M81-MIN(Schulden!G10,L81+M81)),0)+IF(AND(Schulden!J11&lt;Schulden!J11,P81&gt;0),MAX(0,P81+Q81-MIN(Schulden!G11,P81+Q81)),0)+IF(AND(Schulden!J12&lt;Schulden!J11,T81&gt;0),MAX(0,T81+U81-MIN(Schulden!G12,T81+U81)),0)+IF(AND(Schulden!J13&lt;Schulden!J11,X81&gt;0),MAX(0,X81+Y81-MIN(Schulden!G13,X81+Y81)),0)+IF(AND(Schulden!J14&lt;Schulden!J11,AB81&gt;0),MAX(0,AB81+AC81-MIN(Schulden!G14,AB81+AC81)),0)+IF(AND(Schulden!J15&lt;Schulden!J11,AF81&gt;0),MAX(0,AF81+AG81-MIN(Schulden!G15,AF81+AG81)),0)+IF(AND(Schulden!J16&lt;Schulden!J11,AJ81&gt;0),MAX(0,AJ81+AK81-MIN(Schulden!G16,AJ81+AK81)),0)+IF(AND(Schulden!J17&lt;Schulden!J11,AN81&gt;0),MAX(0,AN81+AO81-MIN(Schulden!G17,AN81+AO81)),0)+IF(AND(Schulden!J18&lt;Schulden!J11,AR81&gt;0),MAX(0,AR81+AS81-MIN(Schulden!G18,AR81+AS81)),0)+IF(AND(Schulden!J19&lt;Schulden!J11,AV81&gt;0),MAX(0,AV81+AW81-MIN(Schulden!G19,AV81+AW81)),0)+IF(AND(Schulden!J20&lt;Schulden!J11,AZ81&gt;0),MAX(0,AZ81+BA81-MIN(Schulden!G20,AZ81+BA81)),0)+IF(AND(Schulden!J21&lt;Schulden!J11,BD81&gt;0),MAX(0,BD81+BE81-MIN(Schulden!G21,BD81+BE81)),0)+IF(AND(Schulden!J22&lt;Schulden!J11,BH81&gt;0),MAX(0,BH81+BI81-MIN(Schulden!G22,BH81+BI81)),0))),MAX(0,P81+Q81-MIN(Schulden!G11,P81+Q81)))+SUMIFS(Sonderzahlungen!$D$8:$D$67,Sonderzahlungen!$G$8:$G$67,$B81,Sonderzahlungen!$E$8:$E$67,"Gezielte Schuld",Sonderzahlungen!$F$8:$F$67,Schulden!B11)))</f>
        <v/>
      </c>
      <c r="S81" s="24">
        <f>MAX(0,P81+Q81-R81)</f>
        <v/>
      </c>
      <c r="T81" s="24">
        <f>W80</f>
        <v/>
      </c>
      <c r="U81" s="24">
        <f>IF(T81&lt;=0,0,T81*Schulden!F12/12)</f>
        <v/>
      </c>
      <c r="V81" s="24">
        <f>IF(T81&lt;=0,0,MIN(T81+U81,MIN(Schulden!G12,T81+U81)+MIN(MAX(0,Strategie!$C$9+SUMIFS(Sonderzahlungen!$D$8:$D$67,Sonderzahlungen!$G$8:$G$67,$B81,Sonderzahlungen!$E$8:$E$67,"Nach Strategie")-(IF(AND(Schulden!J8&lt;Schulden!J12,D81&gt;0),MAX(0,D81+E81-MIN(Schulden!G8,D81+E81)),0)+IF(AND(Schulden!J9&lt;Schulden!J12,H81&gt;0),MAX(0,H81+I81-MIN(Schulden!G9,H81+I81)),0)+IF(AND(Schulden!J10&lt;Schulden!J12,L81&gt;0),MAX(0,L81+M81-MIN(Schulden!G10,L81+M81)),0)+IF(AND(Schulden!J11&lt;Schulden!J12,P81&gt;0),MAX(0,P81+Q81-MIN(Schulden!G11,P81+Q81)),0)+IF(AND(Schulden!J12&lt;Schulden!J12,T81&gt;0),MAX(0,T81+U81-MIN(Schulden!G12,T81+U81)),0)+IF(AND(Schulden!J13&lt;Schulden!J12,X81&gt;0),MAX(0,X81+Y81-MIN(Schulden!G13,X81+Y81)),0)+IF(AND(Schulden!J14&lt;Schulden!J12,AB81&gt;0),MAX(0,AB81+AC81-MIN(Schulden!G14,AB81+AC81)),0)+IF(AND(Schulden!J15&lt;Schulden!J12,AF81&gt;0),MAX(0,AF81+AG81-MIN(Schulden!G15,AF81+AG81)),0)+IF(AND(Schulden!J16&lt;Schulden!J12,AJ81&gt;0),MAX(0,AJ81+AK81-MIN(Schulden!G16,AJ81+AK81)),0)+IF(AND(Schulden!J17&lt;Schulden!J12,AN81&gt;0),MAX(0,AN81+AO81-MIN(Schulden!G17,AN81+AO81)),0)+IF(AND(Schulden!J18&lt;Schulden!J12,AR81&gt;0),MAX(0,AR81+AS81-MIN(Schulden!G18,AR81+AS81)),0)+IF(AND(Schulden!J19&lt;Schulden!J12,AV81&gt;0),MAX(0,AV81+AW81-MIN(Schulden!G19,AV81+AW81)),0)+IF(AND(Schulden!J20&lt;Schulden!J12,AZ81&gt;0),MAX(0,AZ81+BA81-MIN(Schulden!G20,AZ81+BA81)),0)+IF(AND(Schulden!J21&lt;Schulden!J12,BD81&gt;0),MAX(0,BD81+BE81-MIN(Schulden!G21,BD81+BE81)),0)+IF(AND(Schulden!J22&lt;Schulden!J12,BH81&gt;0),MAX(0,BH81+BI81-MIN(Schulden!G22,BH81+BI81)),0))),MAX(0,T81+U81-MIN(Schulden!G12,T81+U81)))+SUMIFS(Sonderzahlungen!$D$8:$D$67,Sonderzahlungen!$G$8:$G$67,$B81,Sonderzahlungen!$E$8:$E$67,"Gezielte Schuld",Sonderzahlungen!$F$8:$F$67,Schulden!B12)))</f>
        <v/>
      </c>
      <c r="W81" s="24">
        <f>MAX(0,T81+U81-V81)</f>
        <v/>
      </c>
      <c r="X81" s="24">
        <f>AA80</f>
        <v/>
      </c>
      <c r="Y81" s="24">
        <f>IF(X81&lt;=0,0,X81*Schulden!F13/12)</f>
        <v/>
      </c>
      <c r="Z81" s="24">
        <f>IF(X81&lt;=0,0,MIN(X81+Y81,MIN(Schulden!G13,X81+Y81)+MIN(MAX(0,Strategie!$C$9+SUMIFS(Sonderzahlungen!$D$8:$D$67,Sonderzahlungen!$G$8:$G$67,$B81,Sonderzahlungen!$E$8:$E$67,"Nach Strategie")-(IF(AND(Schulden!J8&lt;Schulden!J13,D81&gt;0),MAX(0,D81+E81-MIN(Schulden!G8,D81+E81)),0)+IF(AND(Schulden!J9&lt;Schulden!J13,H81&gt;0),MAX(0,H81+I81-MIN(Schulden!G9,H81+I81)),0)+IF(AND(Schulden!J10&lt;Schulden!J13,L81&gt;0),MAX(0,L81+M81-MIN(Schulden!G10,L81+M81)),0)+IF(AND(Schulden!J11&lt;Schulden!J13,P81&gt;0),MAX(0,P81+Q81-MIN(Schulden!G11,P81+Q81)),0)+IF(AND(Schulden!J12&lt;Schulden!J13,T81&gt;0),MAX(0,T81+U81-MIN(Schulden!G12,T81+U81)),0)+IF(AND(Schulden!J13&lt;Schulden!J13,X81&gt;0),MAX(0,X81+Y81-MIN(Schulden!G13,X81+Y81)),0)+IF(AND(Schulden!J14&lt;Schulden!J13,AB81&gt;0),MAX(0,AB81+AC81-MIN(Schulden!G14,AB81+AC81)),0)+IF(AND(Schulden!J15&lt;Schulden!J13,AF81&gt;0),MAX(0,AF81+AG81-MIN(Schulden!G15,AF81+AG81)),0)+IF(AND(Schulden!J16&lt;Schulden!J13,AJ81&gt;0),MAX(0,AJ81+AK81-MIN(Schulden!G16,AJ81+AK81)),0)+IF(AND(Schulden!J17&lt;Schulden!J13,AN81&gt;0),MAX(0,AN81+AO81-MIN(Schulden!G17,AN81+AO81)),0)+IF(AND(Schulden!J18&lt;Schulden!J13,AR81&gt;0),MAX(0,AR81+AS81-MIN(Schulden!G18,AR81+AS81)),0)+IF(AND(Schulden!J19&lt;Schulden!J13,AV81&gt;0),MAX(0,AV81+AW81-MIN(Schulden!G19,AV81+AW81)),0)+IF(AND(Schulden!J20&lt;Schulden!J13,AZ81&gt;0),MAX(0,AZ81+BA81-MIN(Schulden!G20,AZ81+BA81)),0)+IF(AND(Schulden!J21&lt;Schulden!J13,BD81&gt;0),MAX(0,BD81+BE81-MIN(Schulden!G21,BD81+BE81)),0)+IF(AND(Schulden!J22&lt;Schulden!J13,BH81&gt;0),MAX(0,BH81+BI81-MIN(Schulden!G22,BH81+BI81)),0))),MAX(0,X81+Y81-MIN(Schulden!G13,X81+Y81)))+SUMIFS(Sonderzahlungen!$D$8:$D$67,Sonderzahlungen!$G$8:$G$67,$B81,Sonderzahlungen!$E$8:$E$67,"Gezielte Schuld",Sonderzahlungen!$F$8:$F$67,Schulden!B13)))</f>
        <v/>
      </c>
      <c r="AA81" s="24">
        <f>MAX(0,X81+Y81-Z81)</f>
        <v/>
      </c>
      <c r="AB81" s="24">
        <f>AE80</f>
        <v/>
      </c>
      <c r="AC81" s="24">
        <f>IF(AB81&lt;=0,0,AB81*Schulden!F14/12)</f>
        <v/>
      </c>
      <c r="AD81" s="24">
        <f>IF(AB81&lt;=0,0,MIN(AB81+AC81,MIN(Schulden!G14,AB81+AC81)+MIN(MAX(0,Strategie!$C$9+SUMIFS(Sonderzahlungen!$D$8:$D$67,Sonderzahlungen!$G$8:$G$67,$B81,Sonderzahlungen!$E$8:$E$67,"Nach Strategie")-(IF(AND(Schulden!J8&lt;Schulden!J14,D81&gt;0),MAX(0,D81+E81-MIN(Schulden!G8,D81+E81)),0)+IF(AND(Schulden!J9&lt;Schulden!J14,H81&gt;0),MAX(0,H81+I81-MIN(Schulden!G9,H81+I81)),0)+IF(AND(Schulden!J10&lt;Schulden!J14,L81&gt;0),MAX(0,L81+M81-MIN(Schulden!G10,L81+M81)),0)+IF(AND(Schulden!J11&lt;Schulden!J14,P81&gt;0),MAX(0,P81+Q81-MIN(Schulden!G11,P81+Q81)),0)+IF(AND(Schulden!J12&lt;Schulden!J14,T81&gt;0),MAX(0,T81+U81-MIN(Schulden!G12,T81+U81)),0)+IF(AND(Schulden!J13&lt;Schulden!J14,X81&gt;0),MAX(0,X81+Y81-MIN(Schulden!G13,X81+Y81)),0)+IF(AND(Schulden!J14&lt;Schulden!J14,AB81&gt;0),MAX(0,AB81+AC81-MIN(Schulden!G14,AB81+AC81)),0)+IF(AND(Schulden!J15&lt;Schulden!J14,AF81&gt;0),MAX(0,AF81+AG81-MIN(Schulden!G15,AF81+AG81)),0)+IF(AND(Schulden!J16&lt;Schulden!J14,AJ81&gt;0),MAX(0,AJ81+AK81-MIN(Schulden!G16,AJ81+AK81)),0)+IF(AND(Schulden!J17&lt;Schulden!J14,AN81&gt;0),MAX(0,AN81+AO81-MIN(Schulden!G17,AN81+AO81)),0)+IF(AND(Schulden!J18&lt;Schulden!J14,AR81&gt;0),MAX(0,AR81+AS81-MIN(Schulden!G18,AR81+AS81)),0)+IF(AND(Schulden!J19&lt;Schulden!J14,AV81&gt;0),MAX(0,AV81+AW81-MIN(Schulden!G19,AV81+AW81)),0)+IF(AND(Schulden!J20&lt;Schulden!J14,AZ81&gt;0),MAX(0,AZ81+BA81-MIN(Schulden!G20,AZ81+BA81)),0)+IF(AND(Schulden!J21&lt;Schulden!J14,BD81&gt;0),MAX(0,BD81+BE81-MIN(Schulden!G21,BD81+BE81)),0)+IF(AND(Schulden!J22&lt;Schulden!J14,BH81&gt;0),MAX(0,BH81+BI81-MIN(Schulden!G22,BH81+BI81)),0))),MAX(0,AB81+AC81-MIN(Schulden!G14,AB81+AC81)))+SUMIFS(Sonderzahlungen!$D$8:$D$67,Sonderzahlungen!$G$8:$G$67,$B81,Sonderzahlungen!$E$8:$E$67,"Gezielte Schuld",Sonderzahlungen!$F$8:$F$67,Schulden!B14)))</f>
        <v/>
      </c>
      <c r="AE81" s="24">
        <f>MAX(0,AB81+AC81-AD81)</f>
        <v/>
      </c>
      <c r="AF81" s="24">
        <f>AI80</f>
        <v/>
      </c>
      <c r="AG81" s="24">
        <f>IF(AF81&lt;=0,0,AF81*Schulden!F15/12)</f>
        <v/>
      </c>
      <c r="AH81" s="24">
        <f>IF(AF81&lt;=0,0,MIN(AF81+AG81,MIN(Schulden!G15,AF81+AG81)+MIN(MAX(0,Strategie!$C$9+SUMIFS(Sonderzahlungen!$D$8:$D$67,Sonderzahlungen!$G$8:$G$67,$B81,Sonderzahlungen!$E$8:$E$67,"Nach Strategie")-(IF(AND(Schulden!J8&lt;Schulden!J15,D81&gt;0),MAX(0,D81+E81-MIN(Schulden!G8,D81+E81)),0)+IF(AND(Schulden!J9&lt;Schulden!J15,H81&gt;0),MAX(0,H81+I81-MIN(Schulden!G9,H81+I81)),0)+IF(AND(Schulden!J10&lt;Schulden!J15,L81&gt;0),MAX(0,L81+M81-MIN(Schulden!G10,L81+M81)),0)+IF(AND(Schulden!J11&lt;Schulden!J15,P81&gt;0),MAX(0,P81+Q81-MIN(Schulden!G11,P81+Q81)),0)+IF(AND(Schulden!J12&lt;Schulden!J15,T81&gt;0),MAX(0,T81+U81-MIN(Schulden!G12,T81+U81)),0)+IF(AND(Schulden!J13&lt;Schulden!J15,X81&gt;0),MAX(0,X81+Y81-MIN(Schulden!G13,X81+Y81)),0)+IF(AND(Schulden!J14&lt;Schulden!J15,AB81&gt;0),MAX(0,AB81+AC81-MIN(Schulden!G14,AB81+AC81)),0)+IF(AND(Schulden!J15&lt;Schulden!J15,AF81&gt;0),MAX(0,AF81+AG81-MIN(Schulden!G15,AF81+AG81)),0)+IF(AND(Schulden!J16&lt;Schulden!J15,AJ81&gt;0),MAX(0,AJ81+AK81-MIN(Schulden!G16,AJ81+AK81)),0)+IF(AND(Schulden!J17&lt;Schulden!J15,AN81&gt;0),MAX(0,AN81+AO81-MIN(Schulden!G17,AN81+AO81)),0)+IF(AND(Schulden!J18&lt;Schulden!J15,AR81&gt;0),MAX(0,AR81+AS81-MIN(Schulden!G18,AR81+AS81)),0)+IF(AND(Schulden!J19&lt;Schulden!J15,AV81&gt;0),MAX(0,AV81+AW81-MIN(Schulden!G19,AV81+AW81)),0)+IF(AND(Schulden!J20&lt;Schulden!J15,AZ81&gt;0),MAX(0,AZ81+BA81-MIN(Schulden!G20,AZ81+BA81)),0)+IF(AND(Schulden!J21&lt;Schulden!J15,BD81&gt;0),MAX(0,BD81+BE81-MIN(Schulden!G21,BD81+BE81)),0)+IF(AND(Schulden!J22&lt;Schulden!J15,BH81&gt;0),MAX(0,BH81+BI81-MIN(Schulden!G22,BH81+BI81)),0))),MAX(0,AF81+AG81-MIN(Schulden!G15,AF81+AG81)))+SUMIFS(Sonderzahlungen!$D$8:$D$67,Sonderzahlungen!$G$8:$G$67,$B81,Sonderzahlungen!$E$8:$E$67,"Gezielte Schuld",Sonderzahlungen!$F$8:$F$67,Schulden!B15)))</f>
        <v/>
      </c>
      <c r="AI81" s="24">
        <f>MAX(0,AF81+AG81-AH81)</f>
        <v/>
      </c>
      <c r="AJ81" s="24">
        <f>AM80</f>
        <v/>
      </c>
      <c r="AK81" s="24">
        <f>IF(AJ81&lt;=0,0,AJ81*Schulden!F16/12)</f>
        <v/>
      </c>
      <c r="AL81" s="24">
        <f>IF(AJ81&lt;=0,0,MIN(AJ81+AK81,MIN(Schulden!G16,AJ81+AK81)+MIN(MAX(0,Strategie!$C$9+SUMIFS(Sonderzahlungen!$D$8:$D$67,Sonderzahlungen!$G$8:$G$67,$B81,Sonderzahlungen!$E$8:$E$67,"Nach Strategie")-(IF(AND(Schulden!J8&lt;Schulden!J16,D81&gt;0),MAX(0,D81+E81-MIN(Schulden!G8,D81+E81)),0)+IF(AND(Schulden!J9&lt;Schulden!J16,H81&gt;0),MAX(0,H81+I81-MIN(Schulden!G9,H81+I81)),0)+IF(AND(Schulden!J10&lt;Schulden!J16,L81&gt;0),MAX(0,L81+M81-MIN(Schulden!G10,L81+M81)),0)+IF(AND(Schulden!J11&lt;Schulden!J16,P81&gt;0),MAX(0,P81+Q81-MIN(Schulden!G11,P81+Q81)),0)+IF(AND(Schulden!J12&lt;Schulden!J16,T81&gt;0),MAX(0,T81+U81-MIN(Schulden!G12,T81+U81)),0)+IF(AND(Schulden!J13&lt;Schulden!J16,X81&gt;0),MAX(0,X81+Y81-MIN(Schulden!G13,X81+Y81)),0)+IF(AND(Schulden!J14&lt;Schulden!J16,AB81&gt;0),MAX(0,AB81+AC81-MIN(Schulden!G14,AB81+AC81)),0)+IF(AND(Schulden!J15&lt;Schulden!J16,AF81&gt;0),MAX(0,AF81+AG81-MIN(Schulden!G15,AF81+AG81)),0)+IF(AND(Schulden!J16&lt;Schulden!J16,AJ81&gt;0),MAX(0,AJ81+AK81-MIN(Schulden!G16,AJ81+AK81)),0)+IF(AND(Schulden!J17&lt;Schulden!J16,AN81&gt;0),MAX(0,AN81+AO81-MIN(Schulden!G17,AN81+AO81)),0)+IF(AND(Schulden!J18&lt;Schulden!J16,AR81&gt;0),MAX(0,AR81+AS81-MIN(Schulden!G18,AR81+AS81)),0)+IF(AND(Schulden!J19&lt;Schulden!J16,AV81&gt;0),MAX(0,AV81+AW81-MIN(Schulden!G19,AV81+AW81)),0)+IF(AND(Schulden!J20&lt;Schulden!J16,AZ81&gt;0),MAX(0,AZ81+BA81-MIN(Schulden!G20,AZ81+BA81)),0)+IF(AND(Schulden!J21&lt;Schulden!J16,BD81&gt;0),MAX(0,BD81+BE81-MIN(Schulden!G21,BD81+BE81)),0)+IF(AND(Schulden!J22&lt;Schulden!J16,BH81&gt;0),MAX(0,BH81+BI81-MIN(Schulden!G22,BH81+BI81)),0))),MAX(0,AJ81+AK81-MIN(Schulden!G16,AJ81+AK81)))+SUMIFS(Sonderzahlungen!$D$8:$D$67,Sonderzahlungen!$G$8:$G$67,$B81,Sonderzahlungen!$E$8:$E$67,"Gezielte Schuld",Sonderzahlungen!$F$8:$F$67,Schulden!B16)))</f>
        <v/>
      </c>
      <c r="AM81" s="24">
        <f>MAX(0,AJ81+AK81-AL81)</f>
        <v/>
      </c>
      <c r="AN81" s="24">
        <f>AQ80</f>
        <v/>
      </c>
      <c r="AO81" s="24">
        <f>IF(AN81&lt;=0,0,AN81*Schulden!F17/12)</f>
        <v/>
      </c>
      <c r="AP81" s="24">
        <f>IF(AN81&lt;=0,0,MIN(AN81+AO81,MIN(Schulden!G17,AN81+AO81)+MIN(MAX(0,Strategie!$C$9+SUMIFS(Sonderzahlungen!$D$8:$D$67,Sonderzahlungen!$G$8:$G$67,$B81,Sonderzahlungen!$E$8:$E$67,"Nach Strategie")-(IF(AND(Schulden!J8&lt;Schulden!J17,D81&gt;0),MAX(0,D81+E81-MIN(Schulden!G8,D81+E81)),0)+IF(AND(Schulden!J9&lt;Schulden!J17,H81&gt;0),MAX(0,H81+I81-MIN(Schulden!G9,H81+I81)),0)+IF(AND(Schulden!J10&lt;Schulden!J17,L81&gt;0),MAX(0,L81+M81-MIN(Schulden!G10,L81+M81)),0)+IF(AND(Schulden!J11&lt;Schulden!J17,P81&gt;0),MAX(0,P81+Q81-MIN(Schulden!G11,P81+Q81)),0)+IF(AND(Schulden!J12&lt;Schulden!J17,T81&gt;0),MAX(0,T81+U81-MIN(Schulden!G12,T81+U81)),0)+IF(AND(Schulden!J13&lt;Schulden!J17,X81&gt;0),MAX(0,X81+Y81-MIN(Schulden!G13,X81+Y81)),0)+IF(AND(Schulden!J14&lt;Schulden!J17,AB81&gt;0),MAX(0,AB81+AC81-MIN(Schulden!G14,AB81+AC81)),0)+IF(AND(Schulden!J15&lt;Schulden!J17,AF81&gt;0),MAX(0,AF81+AG81-MIN(Schulden!G15,AF81+AG81)),0)+IF(AND(Schulden!J16&lt;Schulden!J17,AJ81&gt;0),MAX(0,AJ81+AK81-MIN(Schulden!G16,AJ81+AK81)),0)+IF(AND(Schulden!J17&lt;Schulden!J17,AN81&gt;0),MAX(0,AN81+AO81-MIN(Schulden!G17,AN81+AO81)),0)+IF(AND(Schulden!J18&lt;Schulden!J17,AR81&gt;0),MAX(0,AR81+AS81-MIN(Schulden!G18,AR81+AS81)),0)+IF(AND(Schulden!J19&lt;Schulden!J17,AV81&gt;0),MAX(0,AV81+AW81-MIN(Schulden!G19,AV81+AW81)),0)+IF(AND(Schulden!J20&lt;Schulden!J17,AZ81&gt;0),MAX(0,AZ81+BA81-MIN(Schulden!G20,AZ81+BA81)),0)+IF(AND(Schulden!J21&lt;Schulden!J17,BD81&gt;0),MAX(0,BD81+BE81-MIN(Schulden!G21,BD81+BE81)),0)+IF(AND(Schulden!J22&lt;Schulden!J17,BH81&gt;0),MAX(0,BH81+BI81-MIN(Schulden!G22,BH81+BI81)),0))),MAX(0,AN81+AO81-MIN(Schulden!G17,AN81+AO81)))+SUMIFS(Sonderzahlungen!$D$8:$D$67,Sonderzahlungen!$G$8:$G$67,$B81,Sonderzahlungen!$E$8:$E$67,"Gezielte Schuld",Sonderzahlungen!$F$8:$F$67,Schulden!B17)))</f>
        <v/>
      </c>
      <c r="AQ81" s="24">
        <f>MAX(0,AN81+AO81-AP81)</f>
        <v/>
      </c>
      <c r="AR81" s="24">
        <f>AU80</f>
        <v/>
      </c>
      <c r="AS81" s="24">
        <f>IF(AR81&lt;=0,0,AR81*Schulden!F18/12)</f>
        <v/>
      </c>
      <c r="AT81" s="24">
        <f>IF(AR81&lt;=0,0,MIN(AR81+AS81,MIN(Schulden!G18,AR81+AS81)+MIN(MAX(0,Strategie!$C$9+SUMIFS(Sonderzahlungen!$D$8:$D$67,Sonderzahlungen!$G$8:$G$67,$B81,Sonderzahlungen!$E$8:$E$67,"Nach Strategie")-(IF(AND(Schulden!J8&lt;Schulden!J18,D81&gt;0),MAX(0,D81+E81-MIN(Schulden!G8,D81+E81)),0)+IF(AND(Schulden!J9&lt;Schulden!J18,H81&gt;0),MAX(0,H81+I81-MIN(Schulden!G9,H81+I81)),0)+IF(AND(Schulden!J10&lt;Schulden!J18,L81&gt;0),MAX(0,L81+M81-MIN(Schulden!G10,L81+M81)),0)+IF(AND(Schulden!J11&lt;Schulden!J18,P81&gt;0),MAX(0,P81+Q81-MIN(Schulden!G11,P81+Q81)),0)+IF(AND(Schulden!J12&lt;Schulden!J18,T81&gt;0),MAX(0,T81+U81-MIN(Schulden!G12,T81+U81)),0)+IF(AND(Schulden!J13&lt;Schulden!J18,X81&gt;0),MAX(0,X81+Y81-MIN(Schulden!G13,X81+Y81)),0)+IF(AND(Schulden!J14&lt;Schulden!J18,AB81&gt;0),MAX(0,AB81+AC81-MIN(Schulden!G14,AB81+AC81)),0)+IF(AND(Schulden!J15&lt;Schulden!J18,AF81&gt;0),MAX(0,AF81+AG81-MIN(Schulden!G15,AF81+AG81)),0)+IF(AND(Schulden!J16&lt;Schulden!J18,AJ81&gt;0),MAX(0,AJ81+AK81-MIN(Schulden!G16,AJ81+AK81)),0)+IF(AND(Schulden!J17&lt;Schulden!J18,AN81&gt;0),MAX(0,AN81+AO81-MIN(Schulden!G17,AN81+AO81)),0)+IF(AND(Schulden!J18&lt;Schulden!J18,AR81&gt;0),MAX(0,AR81+AS81-MIN(Schulden!G18,AR81+AS81)),0)+IF(AND(Schulden!J19&lt;Schulden!J18,AV81&gt;0),MAX(0,AV81+AW81-MIN(Schulden!G19,AV81+AW81)),0)+IF(AND(Schulden!J20&lt;Schulden!J18,AZ81&gt;0),MAX(0,AZ81+BA81-MIN(Schulden!G20,AZ81+BA81)),0)+IF(AND(Schulden!J21&lt;Schulden!J18,BD81&gt;0),MAX(0,BD81+BE81-MIN(Schulden!G21,BD81+BE81)),0)+IF(AND(Schulden!J22&lt;Schulden!J18,BH81&gt;0),MAX(0,BH81+BI81-MIN(Schulden!G22,BH81+BI81)),0))),MAX(0,AR81+AS81-MIN(Schulden!G18,AR81+AS81)))+SUMIFS(Sonderzahlungen!$D$8:$D$67,Sonderzahlungen!$G$8:$G$67,$B81,Sonderzahlungen!$E$8:$E$67,"Gezielte Schuld",Sonderzahlungen!$F$8:$F$67,Schulden!B18)))</f>
        <v/>
      </c>
      <c r="AU81" s="24">
        <f>MAX(0,AR81+AS81-AT81)</f>
        <v/>
      </c>
      <c r="AV81" s="24">
        <f>AY80</f>
        <v/>
      </c>
      <c r="AW81" s="24">
        <f>IF(AV81&lt;=0,0,AV81*Schulden!F19/12)</f>
        <v/>
      </c>
      <c r="AX81" s="24">
        <f>IF(AV81&lt;=0,0,MIN(AV81+AW81,MIN(Schulden!G19,AV81+AW81)+MIN(MAX(0,Strategie!$C$9+SUMIFS(Sonderzahlungen!$D$8:$D$67,Sonderzahlungen!$G$8:$G$67,$B81,Sonderzahlungen!$E$8:$E$67,"Nach Strategie")-(IF(AND(Schulden!J8&lt;Schulden!J19,D81&gt;0),MAX(0,D81+E81-MIN(Schulden!G8,D81+E81)),0)+IF(AND(Schulden!J9&lt;Schulden!J19,H81&gt;0),MAX(0,H81+I81-MIN(Schulden!G9,H81+I81)),0)+IF(AND(Schulden!J10&lt;Schulden!J19,L81&gt;0),MAX(0,L81+M81-MIN(Schulden!G10,L81+M81)),0)+IF(AND(Schulden!J11&lt;Schulden!J19,P81&gt;0),MAX(0,P81+Q81-MIN(Schulden!G11,P81+Q81)),0)+IF(AND(Schulden!J12&lt;Schulden!J19,T81&gt;0),MAX(0,T81+U81-MIN(Schulden!G12,T81+U81)),0)+IF(AND(Schulden!J13&lt;Schulden!J19,X81&gt;0),MAX(0,X81+Y81-MIN(Schulden!G13,X81+Y81)),0)+IF(AND(Schulden!J14&lt;Schulden!J19,AB81&gt;0),MAX(0,AB81+AC81-MIN(Schulden!G14,AB81+AC81)),0)+IF(AND(Schulden!J15&lt;Schulden!J19,AF81&gt;0),MAX(0,AF81+AG81-MIN(Schulden!G15,AF81+AG81)),0)+IF(AND(Schulden!J16&lt;Schulden!J19,AJ81&gt;0),MAX(0,AJ81+AK81-MIN(Schulden!G16,AJ81+AK81)),0)+IF(AND(Schulden!J17&lt;Schulden!J19,AN81&gt;0),MAX(0,AN81+AO81-MIN(Schulden!G17,AN81+AO81)),0)+IF(AND(Schulden!J18&lt;Schulden!J19,AR81&gt;0),MAX(0,AR81+AS81-MIN(Schulden!G18,AR81+AS81)),0)+IF(AND(Schulden!J19&lt;Schulden!J19,AV81&gt;0),MAX(0,AV81+AW81-MIN(Schulden!G19,AV81+AW81)),0)+IF(AND(Schulden!J20&lt;Schulden!J19,AZ81&gt;0),MAX(0,AZ81+BA81-MIN(Schulden!G20,AZ81+BA81)),0)+IF(AND(Schulden!J21&lt;Schulden!J19,BD81&gt;0),MAX(0,BD81+BE81-MIN(Schulden!G21,BD81+BE81)),0)+IF(AND(Schulden!J22&lt;Schulden!J19,BH81&gt;0),MAX(0,BH81+BI81-MIN(Schulden!G22,BH81+BI81)),0))),MAX(0,AV81+AW81-MIN(Schulden!G19,AV81+AW81)))+SUMIFS(Sonderzahlungen!$D$8:$D$67,Sonderzahlungen!$G$8:$G$67,$B81,Sonderzahlungen!$E$8:$E$67,"Gezielte Schuld",Sonderzahlungen!$F$8:$F$67,Schulden!B19)))</f>
        <v/>
      </c>
      <c r="AY81" s="24">
        <f>MAX(0,AV81+AW81-AX81)</f>
        <v/>
      </c>
      <c r="AZ81" s="24">
        <f>BC80</f>
        <v/>
      </c>
      <c r="BA81" s="24">
        <f>IF(AZ81&lt;=0,0,AZ81*Schulden!F20/12)</f>
        <v/>
      </c>
      <c r="BB81" s="24">
        <f>IF(AZ81&lt;=0,0,MIN(AZ81+BA81,MIN(Schulden!G20,AZ81+BA81)+MIN(MAX(0,Strategie!$C$9+SUMIFS(Sonderzahlungen!$D$8:$D$67,Sonderzahlungen!$G$8:$G$67,$B81,Sonderzahlungen!$E$8:$E$67,"Nach Strategie")-(IF(AND(Schulden!J8&lt;Schulden!J20,D81&gt;0),MAX(0,D81+E81-MIN(Schulden!G8,D81+E81)),0)+IF(AND(Schulden!J9&lt;Schulden!J20,H81&gt;0),MAX(0,H81+I81-MIN(Schulden!G9,H81+I81)),0)+IF(AND(Schulden!J10&lt;Schulden!J20,L81&gt;0),MAX(0,L81+M81-MIN(Schulden!G10,L81+M81)),0)+IF(AND(Schulden!J11&lt;Schulden!J20,P81&gt;0),MAX(0,P81+Q81-MIN(Schulden!G11,P81+Q81)),0)+IF(AND(Schulden!J12&lt;Schulden!J20,T81&gt;0),MAX(0,T81+U81-MIN(Schulden!G12,T81+U81)),0)+IF(AND(Schulden!J13&lt;Schulden!J20,X81&gt;0),MAX(0,X81+Y81-MIN(Schulden!G13,X81+Y81)),0)+IF(AND(Schulden!J14&lt;Schulden!J20,AB81&gt;0),MAX(0,AB81+AC81-MIN(Schulden!G14,AB81+AC81)),0)+IF(AND(Schulden!J15&lt;Schulden!J20,AF81&gt;0),MAX(0,AF81+AG81-MIN(Schulden!G15,AF81+AG81)),0)+IF(AND(Schulden!J16&lt;Schulden!J20,AJ81&gt;0),MAX(0,AJ81+AK81-MIN(Schulden!G16,AJ81+AK81)),0)+IF(AND(Schulden!J17&lt;Schulden!J20,AN81&gt;0),MAX(0,AN81+AO81-MIN(Schulden!G17,AN81+AO81)),0)+IF(AND(Schulden!J18&lt;Schulden!J20,AR81&gt;0),MAX(0,AR81+AS81-MIN(Schulden!G18,AR81+AS81)),0)+IF(AND(Schulden!J19&lt;Schulden!J20,AV81&gt;0),MAX(0,AV81+AW81-MIN(Schulden!G19,AV81+AW81)),0)+IF(AND(Schulden!J20&lt;Schulden!J20,AZ81&gt;0),MAX(0,AZ81+BA81-MIN(Schulden!G20,AZ81+BA81)),0)+IF(AND(Schulden!J21&lt;Schulden!J20,BD81&gt;0),MAX(0,BD81+BE81-MIN(Schulden!G21,BD81+BE81)),0)+IF(AND(Schulden!J22&lt;Schulden!J20,BH81&gt;0),MAX(0,BH81+BI81-MIN(Schulden!G22,BH81+BI81)),0))),MAX(0,AZ81+BA81-MIN(Schulden!G20,AZ81+BA81)))+SUMIFS(Sonderzahlungen!$D$8:$D$67,Sonderzahlungen!$G$8:$G$67,$B81,Sonderzahlungen!$E$8:$E$67,"Gezielte Schuld",Sonderzahlungen!$F$8:$F$67,Schulden!B20)))</f>
        <v/>
      </c>
      <c r="BC81" s="24">
        <f>MAX(0,AZ81+BA81-BB81)</f>
        <v/>
      </c>
      <c r="BD81" s="24">
        <f>BG80</f>
        <v/>
      </c>
      <c r="BE81" s="24">
        <f>IF(BD81&lt;=0,0,BD81*Schulden!F21/12)</f>
        <v/>
      </c>
      <c r="BF81" s="24">
        <f>IF(BD81&lt;=0,0,MIN(BD81+BE81,MIN(Schulden!G21,BD81+BE81)+MIN(MAX(0,Strategie!$C$9+SUMIFS(Sonderzahlungen!$D$8:$D$67,Sonderzahlungen!$G$8:$G$67,$B81,Sonderzahlungen!$E$8:$E$67,"Nach Strategie")-(IF(AND(Schulden!J8&lt;Schulden!J21,D81&gt;0),MAX(0,D81+E81-MIN(Schulden!G8,D81+E81)),0)+IF(AND(Schulden!J9&lt;Schulden!J21,H81&gt;0),MAX(0,H81+I81-MIN(Schulden!G9,H81+I81)),0)+IF(AND(Schulden!J10&lt;Schulden!J21,L81&gt;0),MAX(0,L81+M81-MIN(Schulden!G10,L81+M81)),0)+IF(AND(Schulden!J11&lt;Schulden!J21,P81&gt;0),MAX(0,P81+Q81-MIN(Schulden!G11,P81+Q81)),0)+IF(AND(Schulden!J12&lt;Schulden!J21,T81&gt;0),MAX(0,T81+U81-MIN(Schulden!G12,T81+U81)),0)+IF(AND(Schulden!J13&lt;Schulden!J21,X81&gt;0),MAX(0,X81+Y81-MIN(Schulden!G13,X81+Y81)),0)+IF(AND(Schulden!J14&lt;Schulden!J21,AB81&gt;0),MAX(0,AB81+AC81-MIN(Schulden!G14,AB81+AC81)),0)+IF(AND(Schulden!J15&lt;Schulden!J21,AF81&gt;0),MAX(0,AF81+AG81-MIN(Schulden!G15,AF81+AG81)),0)+IF(AND(Schulden!J16&lt;Schulden!J21,AJ81&gt;0),MAX(0,AJ81+AK81-MIN(Schulden!G16,AJ81+AK81)),0)+IF(AND(Schulden!J17&lt;Schulden!J21,AN81&gt;0),MAX(0,AN81+AO81-MIN(Schulden!G17,AN81+AO81)),0)+IF(AND(Schulden!J18&lt;Schulden!J21,AR81&gt;0),MAX(0,AR81+AS81-MIN(Schulden!G18,AR81+AS81)),0)+IF(AND(Schulden!J19&lt;Schulden!J21,AV81&gt;0),MAX(0,AV81+AW81-MIN(Schulden!G19,AV81+AW81)),0)+IF(AND(Schulden!J20&lt;Schulden!J21,AZ81&gt;0),MAX(0,AZ81+BA81-MIN(Schulden!G20,AZ81+BA81)),0)+IF(AND(Schulden!J21&lt;Schulden!J21,BD81&gt;0),MAX(0,BD81+BE81-MIN(Schulden!G21,BD81+BE81)),0)+IF(AND(Schulden!J22&lt;Schulden!J21,BH81&gt;0),MAX(0,BH81+BI81-MIN(Schulden!G22,BH81+BI81)),0))),MAX(0,BD81+BE81-MIN(Schulden!G21,BD81+BE81)))+SUMIFS(Sonderzahlungen!$D$8:$D$67,Sonderzahlungen!$G$8:$G$67,$B81,Sonderzahlungen!$E$8:$E$67,"Gezielte Schuld",Sonderzahlungen!$F$8:$F$67,Schulden!B21)))</f>
        <v/>
      </c>
      <c r="BG81" s="24">
        <f>MAX(0,BD81+BE81-BF81)</f>
        <v/>
      </c>
      <c r="BH81" s="24">
        <f>BK80</f>
        <v/>
      </c>
      <c r="BI81" s="24">
        <f>IF(BH81&lt;=0,0,BH81*Schulden!F22/12)</f>
        <v/>
      </c>
      <c r="BJ81" s="24">
        <f>IF(BH81&lt;=0,0,MIN(BH81+BI81,MIN(Schulden!G22,BH81+BI81)+MIN(MAX(0,Strategie!$C$9+SUMIFS(Sonderzahlungen!$D$8:$D$67,Sonderzahlungen!$G$8:$G$67,$B81,Sonderzahlungen!$E$8:$E$67,"Nach Strategie")-(IF(AND(Schulden!J8&lt;Schulden!J22,D81&gt;0),MAX(0,D81+E81-MIN(Schulden!G8,D81+E81)),0)+IF(AND(Schulden!J9&lt;Schulden!J22,H81&gt;0),MAX(0,H81+I81-MIN(Schulden!G9,H81+I81)),0)+IF(AND(Schulden!J10&lt;Schulden!J22,L81&gt;0),MAX(0,L81+M81-MIN(Schulden!G10,L81+M81)),0)+IF(AND(Schulden!J11&lt;Schulden!J22,P81&gt;0),MAX(0,P81+Q81-MIN(Schulden!G11,P81+Q81)),0)+IF(AND(Schulden!J12&lt;Schulden!J22,T81&gt;0),MAX(0,T81+U81-MIN(Schulden!G12,T81+U81)),0)+IF(AND(Schulden!J13&lt;Schulden!J22,X81&gt;0),MAX(0,X81+Y81-MIN(Schulden!G13,X81+Y81)),0)+IF(AND(Schulden!J14&lt;Schulden!J22,AB81&gt;0),MAX(0,AB81+AC81-MIN(Schulden!G14,AB81+AC81)),0)+IF(AND(Schulden!J15&lt;Schulden!J22,AF81&gt;0),MAX(0,AF81+AG81-MIN(Schulden!G15,AF81+AG81)),0)+IF(AND(Schulden!J16&lt;Schulden!J22,AJ81&gt;0),MAX(0,AJ81+AK81-MIN(Schulden!G16,AJ81+AK81)),0)+IF(AND(Schulden!J17&lt;Schulden!J22,AN81&gt;0),MAX(0,AN81+AO81-MIN(Schulden!G17,AN81+AO81)),0)+IF(AND(Schulden!J18&lt;Schulden!J22,AR81&gt;0),MAX(0,AR81+AS81-MIN(Schulden!G18,AR81+AS81)),0)+IF(AND(Schulden!J19&lt;Schulden!J22,AV81&gt;0),MAX(0,AV81+AW81-MIN(Schulden!G19,AV81+AW81)),0)+IF(AND(Schulden!J20&lt;Schulden!J22,AZ81&gt;0),MAX(0,AZ81+BA81-MIN(Schulden!G20,AZ81+BA81)),0)+IF(AND(Schulden!J21&lt;Schulden!J22,BD81&gt;0),MAX(0,BD81+BE81-MIN(Schulden!G21,BD81+BE81)),0)+IF(AND(Schulden!J22&lt;Schulden!J22,BH81&gt;0),MAX(0,BH81+BI81-MIN(Schulden!G22,BH81+BI81)),0))),MAX(0,BH81+BI81-MIN(Schulden!G22,BH81+BI81)))+SUMIFS(Sonderzahlungen!$D$8:$D$67,Sonderzahlungen!$G$8:$G$67,$B81,Sonderzahlungen!$E$8:$E$67,"Gezielte Schuld",Sonderzahlungen!$F$8:$F$67,Schulden!B22)))</f>
        <v/>
      </c>
      <c r="BK81" s="24">
        <f>MAX(0,BH81+BI81-BJ81)</f>
        <v/>
      </c>
    </row>
    <row r="82">
      <c r="B82" s="23">
        <f>EDATE(B81,1)</f>
        <v/>
      </c>
      <c r="C82" s="24">
        <f>SUMIFS(Sonderzahlungen!$D$8:$D$67,Sonderzahlungen!$G$8:$G$67,B82)</f>
        <v/>
      </c>
      <c r="D82" s="24">
        <f>G81</f>
        <v/>
      </c>
      <c r="E82" s="24">
        <f>IF(D82&lt;=0,0,D82*Schulden!F8/12)</f>
        <v/>
      </c>
      <c r="F82" s="24">
        <f>IF(D82&lt;=0,0,MIN(D82+E82,MIN(Schulden!G8,D82+E82)+MIN(MAX(0,Strategie!$C$9+SUMIFS(Sonderzahlungen!$D$8:$D$67,Sonderzahlungen!$G$8:$G$67,$B82,Sonderzahlungen!$E$8:$E$67,"Nach Strategie")-(IF(AND(Schulden!J8&lt;Schulden!J8,D82&gt;0),MAX(0,D82+E82-MIN(Schulden!G8,D82+E82)),0)+IF(AND(Schulden!J9&lt;Schulden!J8,H82&gt;0),MAX(0,H82+I82-MIN(Schulden!G9,H82+I82)),0)+IF(AND(Schulden!J10&lt;Schulden!J8,L82&gt;0),MAX(0,L82+M82-MIN(Schulden!G10,L82+M82)),0)+IF(AND(Schulden!J11&lt;Schulden!J8,P82&gt;0),MAX(0,P82+Q82-MIN(Schulden!G11,P82+Q82)),0)+IF(AND(Schulden!J12&lt;Schulden!J8,T82&gt;0),MAX(0,T82+U82-MIN(Schulden!G12,T82+U82)),0)+IF(AND(Schulden!J13&lt;Schulden!J8,X82&gt;0),MAX(0,X82+Y82-MIN(Schulden!G13,X82+Y82)),0)+IF(AND(Schulden!J14&lt;Schulden!J8,AB82&gt;0),MAX(0,AB82+AC82-MIN(Schulden!G14,AB82+AC82)),0)+IF(AND(Schulden!J15&lt;Schulden!J8,AF82&gt;0),MAX(0,AF82+AG82-MIN(Schulden!G15,AF82+AG82)),0)+IF(AND(Schulden!J16&lt;Schulden!J8,AJ82&gt;0),MAX(0,AJ82+AK82-MIN(Schulden!G16,AJ82+AK82)),0)+IF(AND(Schulden!J17&lt;Schulden!J8,AN82&gt;0),MAX(0,AN82+AO82-MIN(Schulden!G17,AN82+AO82)),0)+IF(AND(Schulden!J18&lt;Schulden!J8,AR82&gt;0),MAX(0,AR82+AS82-MIN(Schulden!G18,AR82+AS82)),0)+IF(AND(Schulden!J19&lt;Schulden!J8,AV82&gt;0),MAX(0,AV82+AW82-MIN(Schulden!G19,AV82+AW82)),0)+IF(AND(Schulden!J20&lt;Schulden!J8,AZ82&gt;0),MAX(0,AZ82+BA82-MIN(Schulden!G20,AZ82+BA82)),0)+IF(AND(Schulden!J21&lt;Schulden!J8,BD82&gt;0),MAX(0,BD82+BE82-MIN(Schulden!G21,BD82+BE82)),0)+IF(AND(Schulden!J22&lt;Schulden!J8,BH82&gt;0),MAX(0,BH82+BI82-MIN(Schulden!G22,BH82+BI82)),0))),MAX(0,D82+E82-MIN(Schulden!G8,D82+E82)))+SUMIFS(Sonderzahlungen!$D$8:$D$67,Sonderzahlungen!$G$8:$G$67,$B82,Sonderzahlungen!$E$8:$E$67,"Gezielte Schuld",Sonderzahlungen!$F$8:$F$67,Schulden!B8)))</f>
        <v/>
      </c>
      <c r="G82" s="24">
        <f>MAX(0,D82+E82-F82)</f>
        <v/>
      </c>
      <c r="H82" s="24">
        <f>K81</f>
        <v/>
      </c>
      <c r="I82" s="24">
        <f>IF(H82&lt;=0,0,H82*Schulden!F9/12)</f>
        <v/>
      </c>
      <c r="J82" s="24">
        <f>IF(H82&lt;=0,0,MIN(H82+I82,MIN(Schulden!G9,H82+I82)+MIN(MAX(0,Strategie!$C$9+SUMIFS(Sonderzahlungen!$D$8:$D$67,Sonderzahlungen!$G$8:$G$67,$B82,Sonderzahlungen!$E$8:$E$67,"Nach Strategie")-(IF(AND(Schulden!J8&lt;Schulden!J9,D82&gt;0),MAX(0,D82+E82-MIN(Schulden!G8,D82+E82)),0)+IF(AND(Schulden!J9&lt;Schulden!J9,H82&gt;0),MAX(0,H82+I82-MIN(Schulden!G9,H82+I82)),0)+IF(AND(Schulden!J10&lt;Schulden!J9,L82&gt;0),MAX(0,L82+M82-MIN(Schulden!G10,L82+M82)),0)+IF(AND(Schulden!J11&lt;Schulden!J9,P82&gt;0),MAX(0,P82+Q82-MIN(Schulden!G11,P82+Q82)),0)+IF(AND(Schulden!J12&lt;Schulden!J9,T82&gt;0),MAX(0,T82+U82-MIN(Schulden!G12,T82+U82)),0)+IF(AND(Schulden!J13&lt;Schulden!J9,X82&gt;0),MAX(0,X82+Y82-MIN(Schulden!G13,X82+Y82)),0)+IF(AND(Schulden!J14&lt;Schulden!J9,AB82&gt;0),MAX(0,AB82+AC82-MIN(Schulden!G14,AB82+AC82)),0)+IF(AND(Schulden!J15&lt;Schulden!J9,AF82&gt;0),MAX(0,AF82+AG82-MIN(Schulden!G15,AF82+AG82)),0)+IF(AND(Schulden!J16&lt;Schulden!J9,AJ82&gt;0),MAX(0,AJ82+AK82-MIN(Schulden!G16,AJ82+AK82)),0)+IF(AND(Schulden!J17&lt;Schulden!J9,AN82&gt;0),MAX(0,AN82+AO82-MIN(Schulden!G17,AN82+AO82)),0)+IF(AND(Schulden!J18&lt;Schulden!J9,AR82&gt;0),MAX(0,AR82+AS82-MIN(Schulden!G18,AR82+AS82)),0)+IF(AND(Schulden!J19&lt;Schulden!J9,AV82&gt;0),MAX(0,AV82+AW82-MIN(Schulden!G19,AV82+AW82)),0)+IF(AND(Schulden!J20&lt;Schulden!J9,AZ82&gt;0),MAX(0,AZ82+BA82-MIN(Schulden!G20,AZ82+BA82)),0)+IF(AND(Schulden!J21&lt;Schulden!J9,BD82&gt;0),MAX(0,BD82+BE82-MIN(Schulden!G21,BD82+BE82)),0)+IF(AND(Schulden!J22&lt;Schulden!J9,BH82&gt;0),MAX(0,BH82+BI82-MIN(Schulden!G22,BH82+BI82)),0))),MAX(0,H82+I82-MIN(Schulden!G9,H82+I82)))+SUMIFS(Sonderzahlungen!$D$8:$D$67,Sonderzahlungen!$G$8:$G$67,$B82,Sonderzahlungen!$E$8:$E$67,"Gezielte Schuld",Sonderzahlungen!$F$8:$F$67,Schulden!B9)))</f>
        <v/>
      </c>
      <c r="K82" s="24">
        <f>MAX(0,H82+I82-J82)</f>
        <v/>
      </c>
      <c r="L82" s="24">
        <f>O81</f>
        <v/>
      </c>
      <c r="M82" s="24">
        <f>IF(L82&lt;=0,0,L82*Schulden!F10/12)</f>
        <v/>
      </c>
      <c r="N82" s="24">
        <f>IF(L82&lt;=0,0,MIN(L82+M82,MIN(Schulden!G10,L82+M82)+MIN(MAX(0,Strategie!$C$9+SUMIFS(Sonderzahlungen!$D$8:$D$67,Sonderzahlungen!$G$8:$G$67,$B82,Sonderzahlungen!$E$8:$E$67,"Nach Strategie")-(IF(AND(Schulden!J8&lt;Schulden!J10,D82&gt;0),MAX(0,D82+E82-MIN(Schulden!G8,D82+E82)),0)+IF(AND(Schulden!J9&lt;Schulden!J10,H82&gt;0),MAX(0,H82+I82-MIN(Schulden!G9,H82+I82)),0)+IF(AND(Schulden!J10&lt;Schulden!J10,L82&gt;0),MAX(0,L82+M82-MIN(Schulden!G10,L82+M82)),0)+IF(AND(Schulden!J11&lt;Schulden!J10,P82&gt;0),MAX(0,P82+Q82-MIN(Schulden!G11,P82+Q82)),0)+IF(AND(Schulden!J12&lt;Schulden!J10,T82&gt;0),MAX(0,T82+U82-MIN(Schulden!G12,T82+U82)),0)+IF(AND(Schulden!J13&lt;Schulden!J10,X82&gt;0),MAX(0,X82+Y82-MIN(Schulden!G13,X82+Y82)),0)+IF(AND(Schulden!J14&lt;Schulden!J10,AB82&gt;0),MAX(0,AB82+AC82-MIN(Schulden!G14,AB82+AC82)),0)+IF(AND(Schulden!J15&lt;Schulden!J10,AF82&gt;0),MAX(0,AF82+AG82-MIN(Schulden!G15,AF82+AG82)),0)+IF(AND(Schulden!J16&lt;Schulden!J10,AJ82&gt;0),MAX(0,AJ82+AK82-MIN(Schulden!G16,AJ82+AK82)),0)+IF(AND(Schulden!J17&lt;Schulden!J10,AN82&gt;0),MAX(0,AN82+AO82-MIN(Schulden!G17,AN82+AO82)),0)+IF(AND(Schulden!J18&lt;Schulden!J10,AR82&gt;0),MAX(0,AR82+AS82-MIN(Schulden!G18,AR82+AS82)),0)+IF(AND(Schulden!J19&lt;Schulden!J10,AV82&gt;0),MAX(0,AV82+AW82-MIN(Schulden!G19,AV82+AW82)),0)+IF(AND(Schulden!J20&lt;Schulden!J10,AZ82&gt;0),MAX(0,AZ82+BA82-MIN(Schulden!G20,AZ82+BA82)),0)+IF(AND(Schulden!J21&lt;Schulden!J10,BD82&gt;0),MAX(0,BD82+BE82-MIN(Schulden!G21,BD82+BE82)),0)+IF(AND(Schulden!J22&lt;Schulden!J10,BH82&gt;0),MAX(0,BH82+BI82-MIN(Schulden!G22,BH82+BI82)),0))),MAX(0,L82+M82-MIN(Schulden!G10,L82+M82)))+SUMIFS(Sonderzahlungen!$D$8:$D$67,Sonderzahlungen!$G$8:$G$67,$B82,Sonderzahlungen!$E$8:$E$67,"Gezielte Schuld",Sonderzahlungen!$F$8:$F$67,Schulden!B10)))</f>
        <v/>
      </c>
      <c r="O82" s="24">
        <f>MAX(0,L82+M82-N82)</f>
        <v/>
      </c>
      <c r="P82" s="24">
        <f>S81</f>
        <v/>
      </c>
      <c r="Q82" s="24">
        <f>IF(P82&lt;=0,0,P82*Schulden!F11/12)</f>
        <v/>
      </c>
      <c r="R82" s="24">
        <f>IF(P82&lt;=0,0,MIN(P82+Q82,MIN(Schulden!G11,P82+Q82)+MIN(MAX(0,Strategie!$C$9+SUMIFS(Sonderzahlungen!$D$8:$D$67,Sonderzahlungen!$G$8:$G$67,$B82,Sonderzahlungen!$E$8:$E$67,"Nach Strategie")-(IF(AND(Schulden!J8&lt;Schulden!J11,D82&gt;0),MAX(0,D82+E82-MIN(Schulden!G8,D82+E82)),0)+IF(AND(Schulden!J9&lt;Schulden!J11,H82&gt;0),MAX(0,H82+I82-MIN(Schulden!G9,H82+I82)),0)+IF(AND(Schulden!J10&lt;Schulden!J11,L82&gt;0),MAX(0,L82+M82-MIN(Schulden!G10,L82+M82)),0)+IF(AND(Schulden!J11&lt;Schulden!J11,P82&gt;0),MAX(0,P82+Q82-MIN(Schulden!G11,P82+Q82)),0)+IF(AND(Schulden!J12&lt;Schulden!J11,T82&gt;0),MAX(0,T82+U82-MIN(Schulden!G12,T82+U82)),0)+IF(AND(Schulden!J13&lt;Schulden!J11,X82&gt;0),MAX(0,X82+Y82-MIN(Schulden!G13,X82+Y82)),0)+IF(AND(Schulden!J14&lt;Schulden!J11,AB82&gt;0),MAX(0,AB82+AC82-MIN(Schulden!G14,AB82+AC82)),0)+IF(AND(Schulden!J15&lt;Schulden!J11,AF82&gt;0),MAX(0,AF82+AG82-MIN(Schulden!G15,AF82+AG82)),0)+IF(AND(Schulden!J16&lt;Schulden!J11,AJ82&gt;0),MAX(0,AJ82+AK82-MIN(Schulden!G16,AJ82+AK82)),0)+IF(AND(Schulden!J17&lt;Schulden!J11,AN82&gt;0),MAX(0,AN82+AO82-MIN(Schulden!G17,AN82+AO82)),0)+IF(AND(Schulden!J18&lt;Schulden!J11,AR82&gt;0),MAX(0,AR82+AS82-MIN(Schulden!G18,AR82+AS82)),0)+IF(AND(Schulden!J19&lt;Schulden!J11,AV82&gt;0),MAX(0,AV82+AW82-MIN(Schulden!G19,AV82+AW82)),0)+IF(AND(Schulden!J20&lt;Schulden!J11,AZ82&gt;0),MAX(0,AZ82+BA82-MIN(Schulden!G20,AZ82+BA82)),0)+IF(AND(Schulden!J21&lt;Schulden!J11,BD82&gt;0),MAX(0,BD82+BE82-MIN(Schulden!G21,BD82+BE82)),0)+IF(AND(Schulden!J22&lt;Schulden!J11,BH82&gt;0),MAX(0,BH82+BI82-MIN(Schulden!G22,BH82+BI82)),0))),MAX(0,P82+Q82-MIN(Schulden!G11,P82+Q82)))+SUMIFS(Sonderzahlungen!$D$8:$D$67,Sonderzahlungen!$G$8:$G$67,$B82,Sonderzahlungen!$E$8:$E$67,"Gezielte Schuld",Sonderzahlungen!$F$8:$F$67,Schulden!B11)))</f>
        <v/>
      </c>
      <c r="S82" s="24">
        <f>MAX(0,P82+Q82-R82)</f>
        <v/>
      </c>
      <c r="T82" s="24">
        <f>W81</f>
        <v/>
      </c>
      <c r="U82" s="24">
        <f>IF(T82&lt;=0,0,T82*Schulden!F12/12)</f>
        <v/>
      </c>
      <c r="V82" s="24">
        <f>IF(T82&lt;=0,0,MIN(T82+U82,MIN(Schulden!G12,T82+U82)+MIN(MAX(0,Strategie!$C$9+SUMIFS(Sonderzahlungen!$D$8:$D$67,Sonderzahlungen!$G$8:$G$67,$B82,Sonderzahlungen!$E$8:$E$67,"Nach Strategie")-(IF(AND(Schulden!J8&lt;Schulden!J12,D82&gt;0),MAX(0,D82+E82-MIN(Schulden!G8,D82+E82)),0)+IF(AND(Schulden!J9&lt;Schulden!J12,H82&gt;0),MAX(0,H82+I82-MIN(Schulden!G9,H82+I82)),0)+IF(AND(Schulden!J10&lt;Schulden!J12,L82&gt;0),MAX(0,L82+M82-MIN(Schulden!G10,L82+M82)),0)+IF(AND(Schulden!J11&lt;Schulden!J12,P82&gt;0),MAX(0,P82+Q82-MIN(Schulden!G11,P82+Q82)),0)+IF(AND(Schulden!J12&lt;Schulden!J12,T82&gt;0),MAX(0,T82+U82-MIN(Schulden!G12,T82+U82)),0)+IF(AND(Schulden!J13&lt;Schulden!J12,X82&gt;0),MAX(0,X82+Y82-MIN(Schulden!G13,X82+Y82)),0)+IF(AND(Schulden!J14&lt;Schulden!J12,AB82&gt;0),MAX(0,AB82+AC82-MIN(Schulden!G14,AB82+AC82)),0)+IF(AND(Schulden!J15&lt;Schulden!J12,AF82&gt;0),MAX(0,AF82+AG82-MIN(Schulden!G15,AF82+AG82)),0)+IF(AND(Schulden!J16&lt;Schulden!J12,AJ82&gt;0),MAX(0,AJ82+AK82-MIN(Schulden!G16,AJ82+AK82)),0)+IF(AND(Schulden!J17&lt;Schulden!J12,AN82&gt;0),MAX(0,AN82+AO82-MIN(Schulden!G17,AN82+AO82)),0)+IF(AND(Schulden!J18&lt;Schulden!J12,AR82&gt;0),MAX(0,AR82+AS82-MIN(Schulden!G18,AR82+AS82)),0)+IF(AND(Schulden!J19&lt;Schulden!J12,AV82&gt;0),MAX(0,AV82+AW82-MIN(Schulden!G19,AV82+AW82)),0)+IF(AND(Schulden!J20&lt;Schulden!J12,AZ82&gt;0),MAX(0,AZ82+BA82-MIN(Schulden!G20,AZ82+BA82)),0)+IF(AND(Schulden!J21&lt;Schulden!J12,BD82&gt;0),MAX(0,BD82+BE82-MIN(Schulden!G21,BD82+BE82)),0)+IF(AND(Schulden!J22&lt;Schulden!J12,BH82&gt;0),MAX(0,BH82+BI82-MIN(Schulden!G22,BH82+BI82)),0))),MAX(0,T82+U82-MIN(Schulden!G12,T82+U82)))+SUMIFS(Sonderzahlungen!$D$8:$D$67,Sonderzahlungen!$G$8:$G$67,$B82,Sonderzahlungen!$E$8:$E$67,"Gezielte Schuld",Sonderzahlungen!$F$8:$F$67,Schulden!B12)))</f>
        <v/>
      </c>
      <c r="W82" s="24">
        <f>MAX(0,T82+U82-V82)</f>
        <v/>
      </c>
      <c r="X82" s="24">
        <f>AA81</f>
        <v/>
      </c>
      <c r="Y82" s="24">
        <f>IF(X82&lt;=0,0,X82*Schulden!F13/12)</f>
        <v/>
      </c>
      <c r="Z82" s="24">
        <f>IF(X82&lt;=0,0,MIN(X82+Y82,MIN(Schulden!G13,X82+Y82)+MIN(MAX(0,Strategie!$C$9+SUMIFS(Sonderzahlungen!$D$8:$D$67,Sonderzahlungen!$G$8:$G$67,$B82,Sonderzahlungen!$E$8:$E$67,"Nach Strategie")-(IF(AND(Schulden!J8&lt;Schulden!J13,D82&gt;0),MAX(0,D82+E82-MIN(Schulden!G8,D82+E82)),0)+IF(AND(Schulden!J9&lt;Schulden!J13,H82&gt;0),MAX(0,H82+I82-MIN(Schulden!G9,H82+I82)),0)+IF(AND(Schulden!J10&lt;Schulden!J13,L82&gt;0),MAX(0,L82+M82-MIN(Schulden!G10,L82+M82)),0)+IF(AND(Schulden!J11&lt;Schulden!J13,P82&gt;0),MAX(0,P82+Q82-MIN(Schulden!G11,P82+Q82)),0)+IF(AND(Schulden!J12&lt;Schulden!J13,T82&gt;0),MAX(0,T82+U82-MIN(Schulden!G12,T82+U82)),0)+IF(AND(Schulden!J13&lt;Schulden!J13,X82&gt;0),MAX(0,X82+Y82-MIN(Schulden!G13,X82+Y82)),0)+IF(AND(Schulden!J14&lt;Schulden!J13,AB82&gt;0),MAX(0,AB82+AC82-MIN(Schulden!G14,AB82+AC82)),0)+IF(AND(Schulden!J15&lt;Schulden!J13,AF82&gt;0),MAX(0,AF82+AG82-MIN(Schulden!G15,AF82+AG82)),0)+IF(AND(Schulden!J16&lt;Schulden!J13,AJ82&gt;0),MAX(0,AJ82+AK82-MIN(Schulden!G16,AJ82+AK82)),0)+IF(AND(Schulden!J17&lt;Schulden!J13,AN82&gt;0),MAX(0,AN82+AO82-MIN(Schulden!G17,AN82+AO82)),0)+IF(AND(Schulden!J18&lt;Schulden!J13,AR82&gt;0),MAX(0,AR82+AS82-MIN(Schulden!G18,AR82+AS82)),0)+IF(AND(Schulden!J19&lt;Schulden!J13,AV82&gt;0),MAX(0,AV82+AW82-MIN(Schulden!G19,AV82+AW82)),0)+IF(AND(Schulden!J20&lt;Schulden!J13,AZ82&gt;0),MAX(0,AZ82+BA82-MIN(Schulden!G20,AZ82+BA82)),0)+IF(AND(Schulden!J21&lt;Schulden!J13,BD82&gt;0),MAX(0,BD82+BE82-MIN(Schulden!G21,BD82+BE82)),0)+IF(AND(Schulden!J22&lt;Schulden!J13,BH82&gt;0),MAX(0,BH82+BI82-MIN(Schulden!G22,BH82+BI82)),0))),MAX(0,X82+Y82-MIN(Schulden!G13,X82+Y82)))+SUMIFS(Sonderzahlungen!$D$8:$D$67,Sonderzahlungen!$G$8:$G$67,$B82,Sonderzahlungen!$E$8:$E$67,"Gezielte Schuld",Sonderzahlungen!$F$8:$F$67,Schulden!B13)))</f>
        <v/>
      </c>
      <c r="AA82" s="24">
        <f>MAX(0,X82+Y82-Z82)</f>
        <v/>
      </c>
      <c r="AB82" s="24">
        <f>AE81</f>
        <v/>
      </c>
      <c r="AC82" s="24">
        <f>IF(AB82&lt;=0,0,AB82*Schulden!F14/12)</f>
        <v/>
      </c>
      <c r="AD82" s="24">
        <f>IF(AB82&lt;=0,0,MIN(AB82+AC82,MIN(Schulden!G14,AB82+AC82)+MIN(MAX(0,Strategie!$C$9+SUMIFS(Sonderzahlungen!$D$8:$D$67,Sonderzahlungen!$G$8:$G$67,$B82,Sonderzahlungen!$E$8:$E$67,"Nach Strategie")-(IF(AND(Schulden!J8&lt;Schulden!J14,D82&gt;0),MAX(0,D82+E82-MIN(Schulden!G8,D82+E82)),0)+IF(AND(Schulden!J9&lt;Schulden!J14,H82&gt;0),MAX(0,H82+I82-MIN(Schulden!G9,H82+I82)),0)+IF(AND(Schulden!J10&lt;Schulden!J14,L82&gt;0),MAX(0,L82+M82-MIN(Schulden!G10,L82+M82)),0)+IF(AND(Schulden!J11&lt;Schulden!J14,P82&gt;0),MAX(0,P82+Q82-MIN(Schulden!G11,P82+Q82)),0)+IF(AND(Schulden!J12&lt;Schulden!J14,T82&gt;0),MAX(0,T82+U82-MIN(Schulden!G12,T82+U82)),0)+IF(AND(Schulden!J13&lt;Schulden!J14,X82&gt;0),MAX(0,X82+Y82-MIN(Schulden!G13,X82+Y82)),0)+IF(AND(Schulden!J14&lt;Schulden!J14,AB82&gt;0),MAX(0,AB82+AC82-MIN(Schulden!G14,AB82+AC82)),0)+IF(AND(Schulden!J15&lt;Schulden!J14,AF82&gt;0),MAX(0,AF82+AG82-MIN(Schulden!G15,AF82+AG82)),0)+IF(AND(Schulden!J16&lt;Schulden!J14,AJ82&gt;0),MAX(0,AJ82+AK82-MIN(Schulden!G16,AJ82+AK82)),0)+IF(AND(Schulden!J17&lt;Schulden!J14,AN82&gt;0),MAX(0,AN82+AO82-MIN(Schulden!G17,AN82+AO82)),0)+IF(AND(Schulden!J18&lt;Schulden!J14,AR82&gt;0),MAX(0,AR82+AS82-MIN(Schulden!G18,AR82+AS82)),0)+IF(AND(Schulden!J19&lt;Schulden!J14,AV82&gt;0),MAX(0,AV82+AW82-MIN(Schulden!G19,AV82+AW82)),0)+IF(AND(Schulden!J20&lt;Schulden!J14,AZ82&gt;0),MAX(0,AZ82+BA82-MIN(Schulden!G20,AZ82+BA82)),0)+IF(AND(Schulden!J21&lt;Schulden!J14,BD82&gt;0),MAX(0,BD82+BE82-MIN(Schulden!G21,BD82+BE82)),0)+IF(AND(Schulden!J22&lt;Schulden!J14,BH82&gt;0),MAX(0,BH82+BI82-MIN(Schulden!G22,BH82+BI82)),0))),MAX(0,AB82+AC82-MIN(Schulden!G14,AB82+AC82)))+SUMIFS(Sonderzahlungen!$D$8:$D$67,Sonderzahlungen!$G$8:$G$67,$B82,Sonderzahlungen!$E$8:$E$67,"Gezielte Schuld",Sonderzahlungen!$F$8:$F$67,Schulden!B14)))</f>
        <v/>
      </c>
      <c r="AE82" s="24">
        <f>MAX(0,AB82+AC82-AD82)</f>
        <v/>
      </c>
      <c r="AF82" s="24">
        <f>AI81</f>
        <v/>
      </c>
      <c r="AG82" s="24">
        <f>IF(AF82&lt;=0,0,AF82*Schulden!F15/12)</f>
        <v/>
      </c>
      <c r="AH82" s="24">
        <f>IF(AF82&lt;=0,0,MIN(AF82+AG82,MIN(Schulden!G15,AF82+AG82)+MIN(MAX(0,Strategie!$C$9+SUMIFS(Sonderzahlungen!$D$8:$D$67,Sonderzahlungen!$G$8:$G$67,$B82,Sonderzahlungen!$E$8:$E$67,"Nach Strategie")-(IF(AND(Schulden!J8&lt;Schulden!J15,D82&gt;0),MAX(0,D82+E82-MIN(Schulden!G8,D82+E82)),0)+IF(AND(Schulden!J9&lt;Schulden!J15,H82&gt;0),MAX(0,H82+I82-MIN(Schulden!G9,H82+I82)),0)+IF(AND(Schulden!J10&lt;Schulden!J15,L82&gt;0),MAX(0,L82+M82-MIN(Schulden!G10,L82+M82)),0)+IF(AND(Schulden!J11&lt;Schulden!J15,P82&gt;0),MAX(0,P82+Q82-MIN(Schulden!G11,P82+Q82)),0)+IF(AND(Schulden!J12&lt;Schulden!J15,T82&gt;0),MAX(0,T82+U82-MIN(Schulden!G12,T82+U82)),0)+IF(AND(Schulden!J13&lt;Schulden!J15,X82&gt;0),MAX(0,X82+Y82-MIN(Schulden!G13,X82+Y82)),0)+IF(AND(Schulden!J14&lt;Schulden!J15,AB82&gt;0),MAX(0,AB82+AC82-MIN(Schulden!G14,AB82+AC82)),0)+IF(AND(Schulden!J15&lt;Schulden!J15,AF82&gt;0),MAX(0,AF82+AG82-MIN(Schulden!G15,AF82+AG82)),0)+IF(AND(Schulden!J16&lt;Schulden!J15,AJ82&gt;0),MAX(0,AJ82+AK82-MIN(Schulden!G16,AJ82+AK82)),0)+IF(AND(Schulden!J17&lt;Schulden!J15,AN82&gt;0),MAX(0,AN82+AO82-MIN(Schulden!G17,AN82+AO82)),0)+IF(AND(Schulden!J18&lt;Schulden!J15,AR82&gt;0),MAX(0,AR82+AS82-MIN(Schulden!G18,AR82+AS82)),0)+IF(AND(Schulden!J19&lt;Schulden!J15,AV82&gt;0),MAX(0,AV82+AW82-MIN(Schulden!G19,AV82+AW82)),0)+IF(AND(Schulden!J20&lt;Schulden!J15,AZ82&gt;0),MAX(0,AZ82+BA82-MIN(Schulden!G20,AZ82+BA82)),0)+IF(AND(Schulden!J21&lt;Schulden!J15,BD82&gt;0),MAX(0,BD82+BE82-MIN(Schulden!G21,BD82+BE82)),0)+IF(AND(Schulden!J22&lt;Schulden!J15,BH82&gt;0),MAX(0,BH82+BI82-MIN(Schulden!G22,BH82+BI82)),0))),MAX(0,AF82+AG82-MIN(Schulden!G15,AF82+AG82)))+SUMIFS(Sonderzahlungen!$D$8:$D$67,Sonderzahlungen!$G$8:$G$67,$B82,Sonderzahlungen!$E$8:$E$67,"Gezielte Schuld",Sonderzahlungen!$F$8:$F$67,Schulden!B15)))</f>
        <v/>
      </c>
      <c r="AI82" s="24">
        <f>MAX(0,AF82+AG82-AH82)</f>
        <v/>
      </c>
      <c r="AJ82" s="24">
        <f>AM81</f>
        <v/>
      </c>
      <c r="AK82" s="24">
        <f>IF(AJ82&lt;=0,0,AJ82*Schulden!F16/12)</f>
        <v/>
      </c>
      <c r="AL82" s="24">
        <f>IF(AJ82&lt;=0,0,MIN(AJ82+AK82,MIN(Schulden!G16,AJ82+AK82)+MIN(MAX(0,Strategie!$C$9+SUMIFS(Sonderzahlungen!$D$8:$D$67,Sonderzahlungen!$G$8:$G$67,$B82,Sonderzahlungen!$E$8:$E$67,"Nach Strategie")-(IF(AND(Schulden!J8&lt;Schulden!J16,D82&gt;0),MAX(0,D82+E82-MIN(Schulden!G8,D82+E82)),0)+IF(AND(Schulden!J9&lt;Schulden!J16,H82&gt;0),MAX(0,H82+I82-MIN(Schulden!G9,H82+I82)),0)+IF(AND(Schulden!J10&lt;Schulden!J16,L82&gt;0),MAX(0,L82+M82-MIN(Schulden!G10,L82+M82)),0)+IF(AND(Schulden!J11&lt;Schulden!J16,P82&gt;0),MAX(0,P82+Q82-MIN(Schulden!G11,P82+Q82)),0)+IF(AND(Schulden!J12&lt;Schulden!J16,T82&gt;0),MAX(0,T82+U82-MIN(Schulden!G12,T82+U82)),0)+IF(AND(Schulden!J13&lt;Schulden!J16,X82&gt;0),MAX(0,X82+Y82-MIN(Schulden!G13,X82+Y82)),0)+IF(AND(Schulden!J14&lt;Schulden!J16,AB82&gt;0),MAX(0,AB82+AC82-MIN(Schulden!G14,AB82+AC82)),0)+IF(AND(Schulden!J15&lt;Schulden!J16,AF82&gt;0),MAX(0,AF82+AG82-MIN(Schulden!G15,AF82+AG82)),0)+IF(AND(Schulden!J16&lt;Schulden!J16,AJ82&gt;0),MAX(0,AJ82+AK82-MIN(Schulden!G16,AJ82+AK82)),0)+IF(AND(Schulden!J17&lt;Schulden!J16,AN82&gt;0),MAX(0,AN82+AO82-MIN(Schulden!G17,AN82+AO82)),0)+IF(AND(Schulden!J18&lt;Schulden!J16,AR82&gt;0),MAX(0,AR82+AS82-MIN(Schulden!G18,AR82+AS82)),0)+IF(AND(Schulden!J19&lt;Schulden!J16,AV82&gt;0),MAX(0,AV82+AW82-MIN(Schulden!G19,AV82+AW82)),0)+IF(AND(Schulden!J20&lt;Schulden!J16,AZ82&gt;0),MAX(0,AZ82+BA82-MIN(Schulden!G20,AZ82+BA82)),0)+IF(AND(Schulden!J21&lt;Schulden!J16,BD82&gt;0),MAX(0,BD82+BE82-MIN(Schulden!G21,BD82+BE82)),0)+IF(AND(Schulden!J22&lt;Schulden!J16,BH82&gt;0),MAX(0,BH82+BI82-MIN(Schulden!G22,BH82+BI82)),0))),MAX(0,AJ82+AK82-MIN(Schulden!G16,AJ82+AK82)))+SUMIFS(Sonderzahlungen!$D$8:$D$67,Sonderzahlungen!$G$8:$G$67,$B82,Sonderzahlungen!$E$8:$E$67,"Gezielte Schuld",Sonderzahlungen!$F$8:$F$67,Schulden!B16)))</f>
        <v/>
      </c>
      <c r="AM82" s="24">
        <f>MAX(0,AJ82+AK82-AL82)</f>
        <v/>
      </c>
      <c r="AN82" s="24">
        <f>AQ81</f>
        <v/>
      </c>
      <c r="AO82" s="24">
        <f>IF(AN82&lt;=0,0,AN82*Schulden!F17/12)</f>
        <v/>
      </c>
      <c r="AP82" s="24">
        <f>IF(AN82&lt;=0,0,MIN(AN82+AO82,MIN(Schulden!G17,AN82+AO82)+MIN(MAX(0,Strategie!$C$9+SUMIFS(Sonderzahlungen!$D$8:$D$67,Sonderzahlungen!$G$8:$G$67,$B82,Sonderzahlungen!$E$8:$E$67,"Nach Strategie")-(IF(AND(Schulden!J8&lt;Schulden!J17,D82&gt;0),MAX(0,D82+E82-MIN(Schulden!G8,D82+E82)),0)+IF(AND(Schulden!J9&lt;Schulden!J17,H82&gt;0),MAX(0,H82+I82-MIN(Schulden!G9,H82+I82)),0)+IF(AND(Schulden!J10&lt;Schulden!J17,L82&gt;0),MAX(0,L82+M82-MIN(Schulden!G10,L82+M82)),0)+IF(AND(Schulden!J11&lt;Schulden!J17,P82&gt;0),MAX(0,P82+Q82-MIN(Schulden!G11,P82+Q82)),0)+IF(AND(Schulden!J12&lt;Schulden!J17,T82&gt;0),MAX(0,T82+U82-MIN(Schulden!G12,T82+U82)),0)+IF(AND(Schulden!J13&lt;Schulden!J17,X82&gt;0),MAX(0,X82+Y82-MIN(Schulden!G13,X82+Y82)),0)+IF(AND(Schulden!J14&lt;Schulden!J17,AB82&gt;0),MAX(0,AB82+AC82-MIN(Schulden!G14,AB82+AC82)),0)+IF(AND(Schulden!J15&lt;Schulden!J17,AF82&gt;0),MAX(0,AF82+AG82-MIN(Schulden!G15,AF82+AG82)),0)+IF(AND(Schulden!J16&lt;Schulden!J17,AJ82&gt;0),MAX(0,AJ82+AK82-MIN(Schulden!G16,AJ82+AK82)),0)+IF(AND(Schulden!J17&lt;Schulden!J17,AN82&gt;0),MAX(0,AN82+AO82-MIN(Schulden!G17,AN82+AO82)),0)+IF(AND(Schulden!J18&lt;Schulden!J17,AR82&gt;0),MAX(0,AR82+AS82-MIN(Schulden!G18,AR82+AS82)),0)+IF(AND(Schulden!J19&lt;Schulden!J17,AV82&gt;0),MAX(0,AV82+AW82-MIN(Schulden!G19,AV82+AW82)),0)+IF(AND(Schulden!J20&lt;Schulden!J17,AZ82&gt;0),MAX(0,AZ82+BA82-MIN(Schulden!G20,AZ82+BA82)),0)+IF(AND(Schulden!J21&lt;Schulden!J17,BD82&gt;0),MAX(0,BD82+BE82-MIN(Schulden!G21,BD82+BE82)),0)+IF(AND(Schulden!J22&lt;Schulden!J17,BH82&gt;0),MAX(0,BH82+BI82-MIN(Schulden!G22,BH82+BI82)),0))),MAX(0,AN82+AO82-MIN(Schulden!G17,AN82+AO82)))+SUMIFS(Sonderzahlungen!$D$8:$D$67,Sonderzahlungen!$G$8:$G$67,$B82,Sonderzahlungen!$E$8:$E$67,"Gezielte Schuld",Sonderzahlungen!$F$8:$F$67,Schulden!B17)))</f>
        <v/>
      </c>
      <c r="AQ82" s="24">
        <f>MAX(0,AN82+AO82-AP82)</f>
        <v/>
      </c>
      <c r="AR82" s="24">
        <f>AU81</f>
        <v/>
      </c>
      <c r="AS82" s="24">
        <f>IF(AR82&lt;=0,0,AR82*Schulden!F18/12)</f>
        <v/>
      </c>
      <c r="AT82" s="24">
        <f>IF(AR82&lt;=0,0,MIN(AR82+AS82,MIN(Schulden!G18,AR82+AS82)+MIN(MAX(0,Strategie!$C$9+SUMIFS(Sonderzahlungen!$D$8:$D$67,Sonderzahlungen!$G$8:$G$67,$B82,Sonderzahlungen!$E$8:$E$67,"Nach Strategie")-(IF(AND(Schulden!J8&lt;Schulden!J18,D82&gt;0),MAX(0,D82+E82-MIN(Schulden!G8,D82+E82)),0)+IF(AND(Schulden!J9&lt;Schulden!J18,H82&gt;0),MAX(0,H82+I82-MIN(Schulden!G9,H82+I82)),0)+IF(AND(Schulden!J10&lt;Schulden!J18,L82&gt;0),MAX(0,L82+M82-MIN(Schulden!G10,L82+M82)),0)+IF(AND(Schulden!J11&lt;Schulden!J18,P82&gt;0),MAX(0,P82+Q82-MIN(Schulden!G11,P82+Q82)),0)+IF(AND(Schulden!J12&lt;Schulden!J18,T82&gt;0),MAX(0,T82+U82-MIN(Schulden!G12,T82+U82)),0)+IF(AND(Schulden!J13&lt;Schulden!J18,X82&gt;0),MAX(0,X82+Y82-MIN(Schulden!G13,X82+Y82)),0)+IF(AND(Schulden!J14&lt;Schulden!J18,AB82&gt;0),MAX(0,AB82+AC82-MIN(Schulden!G14,AB82+AC82)),0)+IF(AND(Schulden!J15&lt;Schulden!J18,AF82&gt;0),MAX(0,AF82+AG82-MIN(Schulden!G15,AF82+AG82)),0)+IF(AND(Schulden!J16&lt;Schulden!J18,AJ82&gt;0),MAX(0,AJ82+AK82-MIN(Schulden!G16,AJ82+AK82)),0)+IF(AND(Schulden!J17&lt;Schulden!J18,AN82&gt;0),MAX(0,AN82+AO82-MIN(Schulden!G17,AN82+AO82)),0)+IF(AND(Schulden!J18&lt;Schulden!J18,AR82&gt;0),MAX(0,AR82+AS82-MIN(Schulden!G18,AR82+AS82)),0)+IF(AND(Schulden!J19&lt;Schulden!J18,AV82&gt;0),MAX(0,AV82+AW82-MIN(Schulden!G19,AV82+AW82)),0)+IF(AND(Schulden!J20&lt;Schulden!J18,AZ82&gt;0),MAX(0,AZ82+BA82-MIN(Schulden!G20,AZ82+BA82)),0)+IF(AND(Schulden!J21&lt;Schulden!J18,BD82&gt;0),MAX(0,BD82+BE82-MIN(Schulden!G21,BD82+BE82)),0)+IF(AND(Schulden!J22&lt;Schulden!J18,BH82&gt;0),MAX(0,BH82+BI82-MIN(Schulden!G22,BH82+BI82)),0))),MAX(0,AR82+AS82-MIN(Schulden!G18,AR82+AS82)))+SUMIFS(Sonderzahlungen!$D$8:$D$67,Sonderzahlungen!$G$8:$G$67,$B82,Sonderzahlungen!$E$8:$E$67,"Gezielte Schuld",Sonderzahlungen!$F$8:$F$67,Schulden!B18)))</f>
        <v/>
      </c>
      <c r="AU82" s="24">
        <f>MAX(0,AR82+AS82-AT82)</f>
        <v/>
      </c>
      <c r="AV82" s="24">
        <f>AY81</f>
        <v/>
      </c>
      <c r="AW82" s="24">
        <f>IF(AV82&lt;=0,0,AV82*Schulden!F19/12)</f>
        <v/>
      </c>
      <c r="AX82" s="24">
        <f>IF(AV82&lt;=0,0,MIN(AV82+AW82,MIN(Schulden!G19,AV82+AW82)+MIN(MAX(0,Strategie!$C$9+SUMIFS(Sonderzahlungen!$D$8:$D$67,Sonderzahlungen!$G$8:$G$67,$B82,Sonderzahlungen!$E$8:$E$67,"Nach Strategie")-(IF(AND(Schulden!J8&lt;Schulden!J19,D82&gt;0),MAX(0,D82+E82-MIN(Schulden!G8,D82+E82)),0)+IF(AND(Schulden!J9&lt;Schulden!J19,H82&gt;0),MAX(0,H82+I82-MIN(Schulden!G9,H82+I82)),0)+IF(AND(Schulden!J10&lt;Schulden!J19,L82&gt;0),MAX(0,L82+M82-MIN(Schulden!G10,L82+M82)),0)+IF(AND(Schulden!J11&lt;Schulden!J19,P82&gt;0),MAX(0,P82+Q82-MIN(Schulden!G11,P82+Q82)),0)+IF(AND(Schulden!J12&lt;Schulden!J19,T82&gt;0),MAX(0,T82+U82-MIN(Schulden!G12,T82+U82)),0)+IF(AND(Schulden!J13&lt;Schulden!J19,X82&gt;0),MAX(0,X82+Y82-MIN(Schulden!G13,X82+Y82)),0)+IF(AND(Schulden!J14&lt;Schulden!J19,AB82&gt;0),MAX(0,AB82+AC82-MIN(Schulden!G14,AB82+AC82)),0)+IF(AND(Schulden!J15&lt;Schulden!J19,AF82&gt;0),MAX(0,AF82+AG82-MIN(Schulden!G15,AF82+AG82)),0)+IF(AND(Schulden!J16&lt;Schulden!J19,AJ82&gt;0),MAX(0,AJ82+AK82-MIN(Schulden!G16,AJ82+AK82)),0)+IF(AND(Schulden!J17&lt;Schulden!J19,AN82&gt;0),MAX(0,AN82+AO82-MIN(Schulden!G17,AN82+AO82)),0)+IF(AND(Schulden!J18&lt;Schulden!J19,AR82&gt;0),MAX(0,AR82+AS82-MIN(Schulden!G18,AR82+AS82)),0)+IF(AND(Schulden!J19&lt;Schulden!J19,AV82&gt;0),MAX(0,AV82+AW82-MIN(Schulden!G19,AV82+AW82)),0)+IF(AND(Schulden!J20&lt;Schulden!J19,AZ82&gt;0),MAX(0,AZ82+BA82-MIN(Schulden!G20,AZ82+BA82)),0)+IF(AND(Schulden!J21&lt;Schulden!J19,BD82&gt;0),MAX(0,BD82+BE82-MIN(Schulden!G21,BD82+BE82)),0)+IF(AND(Schulden!J22&lt;Schulden!J19,BH82&gt;0),MAX(0,BH82+BI82-MIN(Schulden!G22,BH82+BI82)),0))),MAX(0,AV82+AW82-MIN(Schulden!G19,AV82+AW82)))+SUMIFS(Sonderzahlungen!$D$8:$D$67,Sonderzahlungen!$G$8:$G$67,$B82,Sonderzahlungen!$E$8:$E$67,"Gezielte Schuld",Sonderzahlungen!$F$8:$F$67,Schulden!B19)))</f>
        <v/>
      </c>
      <c r="AY82" s="24">
        <f>MAX(0,AV82+AW82-AX82)</f>
        <v/>
      </c>
      <c r="AZ82" s="24">
        <f>BC81</f>
        <v/>
      </c>
      <c r="BA82" s="24">
        <f>IF(AZ82&lt;=0,0,AZ82*Schulden!F20/12)</f>
        <v/>
      </c>
      <c r="BB82" s="24">
        <f>IF(AZ82&lt;=0,0,MIN(AZ82+BA82,MIN(Schulden!G20,AZ82+BA82)+MIN(MAX(0,Strategie!$C$9+SUMIFS(Sonderzahlungen!$D$8:$D$67,Sonderzahlungen!$G$8:$G$67,$B82,Sonderzahlungen!$E$8:$E$67,"Nach Strategie")-(IF(AND(Schulden!J8&lt;Schulden!J20,D82&gt;0),MAX(0,D82+E82-MIN(Schulden!G8,D82+E82)),0)+IF(AND(Schulden!J9&lt;Schulden!J20,H82&gt;0),MAX(0,H82+I82-MIN(Schulden!G9,H82+I82)),0)+IF(AND(Schulden!J10&lt;Schulden!J20,L82&gt;0),MAX(0,L82+M82-MIN(Schulden!G10,L82+M82)),0)+IF(AND(Schulden!J11&lt;Schulden!J20,P82&gt;0),MAX(0,P82+Q82-MIN(Schulden!G11,P82+Q82)),0)+IF(AND(Schulden!J12&lt;Schulden!J20,T82&gt;0),MAX(0,T82+U82-MIN(Schulden!G12,T82+U82)),0)+IF(AND(Schulden!J13&lt;Schulden!J20,X82&gt;0),MAX(0,X82+Y82-MIN(Schulden!G13,X82+Y82)),0)+IF(AND(Schulden!J14&lt;Schulden!J20,AB82&gt;0),MAX(0,AB82+AC82-MIN(Schulden!G14,AB82+AC82)),0)+IF(AND(Schulden!J15&lt;Schulden!J20,AF82&gt;0),MAX(0,AF82+AG82-MIN(Schulden!G15,AF82+AG82)),0)+IF(AND(Schulden!J16&lt;Schulden!J20,AJ82&gt;0),MAX(0,AJ82+AK82-MIN(Schulden!G16,AJ82+AK82)),0)+IF(AND(Schulden!J17&lt;Schulden!J20,AN82&gt;0),MAX(0,AN82+AO82-MIN(Schulden!G17,AN82+AO82)),0)+IF(AND(Schulden!J18&lt;Schulden!J20,AR82&gt;0),MAX(0,AR82+AS82-MIN(Schulden!G18,AR82+AS82)),0)+IF(AND(Schulden!J19&lt;Schulden!J20,AV82&gt;0),MAX(0,AV82+AW82-MIN(Schulden!G19,AV82+AW82)),0)+IF(AND(Schulden!J20&lt;Schulden!J20,AZ82&gt;0),MAX(0,AZ82+BA82-MIN(Schulden!G20,AZ82+BA82)),0)+IF(AND(Schulden!J21&lt;Schulden!J20,BD82&gt;0),MAX(0,BD82+BE82-MIN(Schulden!G21,BD82+BE82)),0)+IF(AND(Schulden!J22&lt;Schulden!J20,BH82&gt;0),MAX(0,BH82+BI82-MIN(Schulden!G22,BH82+BI82)),0))),MAX(0,AZ82+BA82-MIN(Schulden!G20,AZ82+BA82)))+SUMIFS(Sonderzahlungen!$D$8:$D$67,Sonderzahlungen!$G$8:$G$67,$B82,Sonderzahlungen!$E$8:$E$67,"Gezielte Schuld",Sonderzahlungen!$F$8:$F$67,Schulden!B20)))</f>
        <v/>
      </c>
      <c r="BC82" s="24">
        <f>MAX(0,AZ82+BA82-BB82)</f>
        <v/>
      </c>
      <c r="BD82" s="24">
        <f>BG81</f>
        <v/>
      </c>
      <c r="BE82" s="24">
        <f>IF(BD82&lt;=0,0,BD82*Schulden!F21/12)</f>
        <v/>
      </c>
      <c r="BF82" s="24">
        <f>IF(BD82&lt;=0,0,MIN(BD82+BE82,MIN(Schulden!G21,BD82+BE82)+MIN(MAX(0,Strategie!$C$9+SUMIFS(Sonderzahlungen!$D$8:$D$67,Sonderzahlungen!$G$8:$G$67,$B82,Sonderzahlungen!$E$8:$E$67,"Nach Strategie")-(IF(AND(Schulden!J8&lt;Schulden!J21,D82&gt;0),MAX(0,D82+E82-MIN(Schulden!G8,D82+E82)),0)+IF(AND(Schulden!J9&lt;Schulden!J21,H82&gt;0),MAX(0,H82+I82-MIN(Schulden!G9,H82+I82)),0)+IF(AND(Schulden!J10&lt;Schulden!J21,L82&gt;0),MAX(0,L82+M82-MIN(Schulden!G10,L82+M82)),0)+IF(AND(Schulden!J11&lt;Schulden!J21,P82&gt;0),MAX(0,P82+Q82-MIN(Schulden!G11,P82+Q82)),0)+IF(AND(Schulden!J12&lt;Schulden!J21,T82&gt;0),MAX(0,T82+U82-MIN(Schulden!G12,T82+U82)),0)+IF(AND(Schulden!J13&lt;Schulden!J21,X82&gt;0),MAX(0,X82+Y82-MIN(Schulden!G13,X82+Y82)),0)+IF(AND(Schulden!J14&lt;Schulden!J21,AB82&gt;0),MAX(0,AB82+AC82-MIN(Schulden!G14,AB82+AC82)),0)+IF(AND(Schulden!J15&lt;Schulden!J21,AF82&gt;0),MAX(0,AF82+AG82-MIN(Schulden!G15,AF82+AG82)),0)+IF(AND(Schulden!J16&lt;Schulden!J21,AJ82&gt;0),MAX(0,AJ82+AK82-MIN(Schulden!G16,AJ82+AK82)),0)+IF(AND(Schulden!J17&lt;Schulden!J21,AN82&gt;0),MAX(0,AN82+AO82-MIN(Schulden!G17,AN82+AO82)),0)+IF(AND(Schulden!J18&lt;Schulden!J21,AR82&gt;0),MAX(0,AR82+AS82-MIN(Schulden!G18,AR82+AS82)),0)+IF(AND(Schulden!J19&lt;Schulden!J21,AV82&gt;0),MAX(0,AV82+AW82-MIN(Schulden!G19,AV82+AW82)),0)+IF(AND(Schulden!J20&lt;Schulden!J21,AZ82&gt;0),MAX(0,AZ82+BA82-MIN(Schulden!G20,AZ82+BA82)),0)+IF(AND(Schulden!J21&lt;Schulden!J21,BD82&gt;0),MAX(0,BD82+BE82-MIN(Schulden!G21,BD82+BE82)),0)+IF(AND(Schulden!J22&lt;Schulden!J21,BH82&gt;0),MAX(0,BH82+BI82-MIN(Schulden!G22,BH82+BI82)),0))),MAX(0,BD82+BE82-MIN(Schulden!G21,BD82+BE82)))+SUMIFS(Sonderzahlungen!$D$8:$D$67,Sonderzahlungen!$G$8:$G$67,$B82,Sonderzahlungen!$E$8:$E$67,"Gezielte Schuld",Sonderzahlungen!$F$8:$F$67,Schulden!B21)))</f>
        <v/>
      </c>
      <c r="BG82" s="24">
        <f>MAX(0,BD82+BE82-BF82)</f>
        <v/>
      </c>
      <c r="BH82" s="24">
        <f>BK81</f>
        <v/>
      </c>
      <c r="BI82" s="24">
        <f>IF(BH82&lt;=0,0,BH82*Schulden!F22/12)</f>
        <v/>
      </c>
      <c r="BJ82" s="24">
        <f>IF(BH82&lt;=0,0,MIN(BH82+BI82,MIN(Schulden!G22,BH82+BI82)+MIN(MAX(0,Strategie!$C$9+SUMIFS(Sonderzahlungen!$D$8:$D$67,Sonderzahlungen!$G$8:$G$67,$B82,Sonderzahlungen!$E$8:$E$67,"Nach Strategie")-(IF(AND(Schulden!J8&lt;Schulden!J22,D82&gt;0),MAX(0,D82+E82-MIN(Schulden!G8,D82+E82)),0)+IF(AND(Schulden!J9&lt;Schulden!J22,H82&gt;0),MAX(0,H82+I82-MIN(Schulden!G9,H82+I82)),0)+IF(AND(Schulden!J10&lt;Schulden!J22,L82&gt;0),MAX(0,L82+M82-MIN(Schulden!G10,L82+M82)),0)+IF(AND(Schulden!J11&lt;Schulden!J22,P82&gt;0),MAX(0,P82+Q82-MIN(Schulden!G11,P82+Q82)),0)+IF(AND(Schulden!J12&lt;Schulden!J22,T82&gt;0),MAX(0,T82+U82-MIN(Schulden!G12,T82+U82)),0)+IF(AND(Schulden!J13&lt;Schulden!J22,X82&gt;0),MAX(0,X82+Y82-MIN(Schulden!G13,X82+Y82)),0)+IF(AND(Schulden!J14&lt;Schulden!J22,AB82&gt;0),MAX(0,AB82+AC82-MIN(Schulden!G14,AB82+AC82)),0)+IF(AND(Schulden!J15&lt;Schulden!J22,AF82&gt;0),MAX(0,AF82+AG82-MIN(Schulden!G15,AF82+AG82)),0)+IF(AND(Schulden!J16&lt;Schulden!J22,AJ82&gt;0),MAX(0,AJ82+AK82-MIN(Schulden!G16,AJ82+AK82)),0)+IF(AND(Schulden!J17&lt;Schulden!J22,AN82&gt;0),MAX(0,AN82+AO82-MIN(Schulden!G17,AN82+AO82)),0)+IF(AND(Schulden!J18&lt;Schulden!J22,AR82&gt;0),MAX(0,AR82+AS82-MIN(Schulden!G18,AR82+AS82)),0)+IF(AND(Schulden!J19&lt;Schulden!J22,AV82&gt;0),MAX(0,AV82+AW82-MIN(Schulden!G19,AV82+AW82)),0)+IF(AND(Schulden!J20&lt;Schulden!J22,AZ82&gt;0),MAX(0,AZ82+BA82-MIN(Schulden!G20,AZ82+BA82)),0)+IF(AND(Schulden!J21&lt;Schulden!J22,BD82&gt;0),MAX(0,BD82+BE82-MIN(Schulden!G21,BD82+BE82)),0)+IF(AND(Schulden!J22&lt;Schulden!J22,BH82&gt;0),MAX(0,BH82+BI82-MIN(Schulden!G22,BH82+BI82)),0))),MAX(0,BH82+BI82-MIN(Schulden!G22,BH82+BI82)))+SUMIFS(Sonderzahlungen!$D$8:$D$67,Sonderzahlungen!$G$8:$G$67,$B82,Sonderzahlungen!$E$8:$E$67,"Gezielte Schuld",Sonderzahlungen!$F$8:$F$67,Schulden!B22)))</f>
        <v/>
      </c>
      <c r="BK82" s="24">
        <f>MAX(0,BH82+BI82-BJ82)</f>
        <v/>
      </c>
    </row>
    <row r="83">
      <c r="B83" s="23">
        <f>EDATE(B82,1)</f>
        <v/>
      </c>
      <c r="C83" s="24">
        <f>SUMIFS(Sonderzahlungen!$D$8:$D$67,Sonderzahlungen!$G$8:$G$67,B83)</f>
        <v/>
      </c>
      <c r="D83" s="24">
        <f>G82</f>
        <v/>
      </c>
      <c r="E83" s="24">
        <f>IF(D83&lt;=0,0,D83*Schulden!F8/12)</f>
        <v/>
      </c>
      <c r="F83" s="24">
        <f>IF(D83&lt;=0,0,MIN(D83+E83,MIN(Schulden!G8,D83+E83)+MIN(MAX(0,Strategie!$C$9+SUMIFS(Sonderzahlungen!$D$8:$D$67,Sonderzahlungen!$G$8:$G$67,$B83,Sonderzahlungen!$E$8:$E$67,"Nach Strategie")-(IF(AND(Schulden!J8&lt;Schulden!J8,D83&gt;0),MAX(0,D83+E83-MIN(Schulden!G8,D83+E83)),0)+IF(AND(Schulden!J9&lt;Schulden!J8,H83&gt;0),MAX(0,H83+I83-MIN(Schulden!G9,H83+I83)),0)+IF(AND(Schulden!J10&lt;Schulden!J8,L83&gt;0),MAX(0,L83+M83-MIN(Schulden!G10,L83+M83)),0)+IF(AND(Schulden!J11&lt;Schulden!J8,P83&gt;0),MAX(0,P83+Q83-MIN(Schulden!G11,P83+Q83)),0)+IF(AND(Schulden!J12&lt;Schulden!J8,T83&gt;0),MAX(0,T83+U83-MIN(Schulden!G12,T83+U83)),0)+IF(AND(Schulden!J13&lt;Schulden!J8,X83&gt;0),MAX(0,X83+Y83-MIN(Schulden!G13,X83+Y83)),0)+IF(AND(Schulden!J14&lt;Schulden!J8,AB83&gt;0),MAX(0,AB83+AC83-MIN(Schulden!G14,AB83+AC83)),0)+IF(AND(Schulden!J15&lt;Schulden!J8,AF83&gt;0),MAX(0,AF83+AG83-MIN(Schulden!G15,AF83+AG83)),0)+IF(AND(Schulden!J16&lt;Schulden!J8,AJ83&gt;0),MAX(0,AJ83+AK83-MIN(Schulden!G16,AJ83+AK83)),0)+IF(AND(Schulden!J17&lt;Schulden!J8,AN83&gt;0),MAX(0,AN83+AO83-MIN(Schulden!G17,AN83+AO83)),0)+IF(AND(Schulden!J18&lt;Schulden!J8,AR83&gt;0),MAX(0,AR83+AS83-MIN(Schulden!G18,AR83+AS83)),0)+IF(AND(Schulden!J19&lt;Schulden!J8,AV83&gt;0),MAX(0,AV83+AW83-MIN(Schulden!G19,AV83+AW83)),0)+IF(AND(Schulden!J20&lt;Schulden!J8,AZ83&gt;0),MAX(0,AZ83+BA83-MIN(Schulden!G20,AZ83+BA83)),0)+IF(AND(Schulden!J21&lt;Schulden!J8,BD83&gt;0),MAX(0,BD83+BE83-MIN(Schulden!G21,BD83+BE83)),0)+IF(AND(Schulden!J22&lt;Schulden!J8,BH83&gt;0),MAX(0,BH83+BI83-MIN(Schulden!G22,BH83+BI83)),0))),MAX(0,D83+E83-MIN(Schulden!G8,D83+E83)))+SUMIFS(Sonderzahlungen!$D$8:$D$67,Sonderzahlungen!$G$8:$G$67,$B83,Sonderzahlungen!$E$8:$E$67,"Gezielte Schuld",Sonderzahlungen!$F$8:$F$67,Schulden!B8)))</f>
        <v/>
      </c>
      <c r="G83" s="24">
        <f>MAX(0,D83+E83-F83)</f>
        <v/>
      </c>
      <c r="H83" s="24">
        <f>K82</f>
        <v/>
      </c>
      <c r="I83" s="24">
        <f>IF(H83&lt;=0,0,H83*Schulden!F9/12)</f>
        <v/>
      </c>
      <c r="J83" s="24">
        <f>IF(H83&lt;=0,0,MIN(H83+I83,MIN(Schulden!G9,H83+I83)+MIN(MAX(0,Strategie!$C$9+SUMIFS(Sonderzahlungen!$D$8:$D$67,Sonderzahlungen!$G$8:$G$67,$B83,Sonderzahlungen!$E$8:$E$67,"Nach Strategie")-(IF(AND(Schulden!J8&lt;Schulden!J9,D83&gt;0),MAX(0,D83+E83-MIN(Schulden!G8,D83+E83)),0)+IF(AND(Schulden!J9&lt;Schulden!J9,H83&gt;0),MAX(0,H83+I83-MIN(Schulden!G9,H83+I83)),0)+IF(AND(Schulden!J10&lt;Schulden!J9,L83&gt;0),MAX(0,L83+M83-MIN(Schulden!G10,L83+M83)),0)+IF(AND(Schulden!J11&lt;Schulden!J9,P83&gt;0),MAX(0,P83+Q83-MIN(Schulden!G11,P83+Q83)),0)+IF(AND(Schulden!J12&lt;Schulden!J9,T83&gt;0),MAX(0,T83+U83-MIN(Schulden!G12,T83+U83)),0)+IF(AND(Schulden!J13&lt;Schulden!J9,X83&gt;0),MAX(0,X83+Y83-MIN(Schulden!G13,X83+Y83)),0)+IF(AND(Schulden!J14&lt;Schulden!J9,AB83&gt;0),MAX(0,AB83+AC83-MIN(Schulden!G14,AB83+AC83)),0)+IF(AND(Schulden!J15&lt;Schulden!J9,AF83&gt;0),MAX(0,AF83+AG83-MIN(Schulden!G15,AF83+AG83)),0)+IF(AND(Schulden!J16&lt;Schulden!J9,AJ83&gt;0),MAX(0,AJ83+AK83-MIN(Schulden!G16,AJ83+AK83)),0)+IF(AND(Schulden!J17&lt;Schulden!J9,AN83&gt;0),MAX(0,AN83+AO83-MIN(Schulden!G17,AN83+AO83)),0)+IF(AND(Schulden!J18&lt;Schulden!J9,AR83&gt;0),MAX(0,AR83+AS83-MIN(Schulden!G18,AR83+AS83)),0)+IF(AND(Schulden!J19&lt;Schulden!J9,AV83&gt;0),MAX(0,AV83+AW83-MIN(Schulden!G19,AV83+AW83)),0)+IF(AND(Schulden!J20&lt;Schulden!J9,AZ83&gt;0),MAX(0,AZ83+BA83-MIN(Schulden!G20,AZ83+BA83)),0)+IF(AND(Schulden!J21&lt;Schulden!J9,BD83&gt;0),MAX(0,BD83+BE83-MIN(Schulden!G21,BD83+BE83)),0)+IF(AND(Schulden!J22&lt;Schulden!J9,BH83&gt;0),MAX(0,BH83+BI83-MIN(Schulden!G22,BH83+BI83)),0))),MAX(0,H83+I83-MIN(Schulden!G9,H83+I83)))+SUMIFS(Sonderzahlungen!$D$8:$D$67,Sonderzahlungen!$G$8:$G$67,$B83,Sonderzahlungen!$E$8:$E$67,"Gezielte Schuld",Sonderzahlungen!$F$8:$F$67,Schulden!B9)))</f>
        <v/>
      </c>
      <c r="K83" s="24">
        <f>MAX(0,H83+I83-J83)</f>
        <v/>
      </c>
      <c r="L83" s="24">
        <f>O82</f>
        <v/>
      </c>
      <c r="M83" s="24">
        <f>IF(L83&lt;=0,0,L83*Schulden!F10/12)</f>
        <v/>
      </c>
      <c r="N83" s="24">
        <f>IF(L83&lt;=0,0,MIN(L83+M83,MIN(Schulden!G10,L83+M83)+MIN(MAX(0,Strategie!$C$9+SUMIFS(Sonderzahlungen!$D$8:$D$67,Sonderzahlungen!$G$8:$G$67,$B83,Sonderzahlungen!$E$8:$E$67,"Nach Strategie")-(IF(AND(Schulden!J8&lt;Schulden!J10,D83&gt;0),MAX(0,D83+E83-MIN(Schulden!G8,D83+E83)),0)+IF(AND(Schulden!J9&lt;Schulden!J10,H83&gt;0),MAX(0,H83+I83-MIN(Schulden!G9,H83+I83)),0)+IF(AND(Schulden!J10&lt;Schulden!J10,L83&gt;0),MAX(0,L83+M83-MIN(Schulden!G10,L83+M83)),0)+IF(AND(Schulden!J11&lt;Schulden!J10,P83&gt;0),MAX(0,P83+Q83-MIN(Schulden!G11,P83+Q83)),0)+IF(AND(Schulden!J12&lt;Schulden!J10,T83&gt;0),MAX(0,T83+U83-MIN(Schulden!G12,T83+U83)),0)+IF(AND(Schulden!J13&lt;Schulden!J10,X83&gt;0),MAX(0,X83+Y83-MIN(Schulden!G13,X83+Y83)),0)+IF(AND(Schulden!J14&lt;Schulden!J10,AB83&gt;0),MAX(0,AB83+AC83-MIN(Schulden!G14,AB83+AC83)),0)+IF(AND(Schulden!J15&lt;Schulden!J10,AF83&gt;0),MAX(0,AF83+AG83-MIN(Schulden!G15,AF83+AG83)),0)+IF(AND(Schulden!J16&lt;Schulden!J10,AJ83&gt;0),MAX(0,AJ83+AK83-MIN(Schulden!G16,AJ83+AK83)),0)+IF(AND(Schulden!J17&lt;Schulden!J10,AN83&gt;0),MAX(0,AN83+AO83-MIN(Schulden!G17,AN83+AO83)),0)+IF(AND(Schulden!J18&lt;Schulden!J10,AR83&gt;0),MAX(0,AR83+AS83-MIN(Schulden!G18,AR83+AS83)),0)+IF(AND(Schulden!J19&lt;Schulden!J10,AV83&gt;0),MAX(0,AV83+AW83-MIN(Schulden!G19,AV83+AW83)),0)+IF(AND(Schulden!J20&lt;Schulden!J10,AZ83&gt;0),MAX(0,AZ83+BA83-MIN(Schulden!G20,AZ83+BA83)),0)+IF(AND(Schulden!J21&lt;Schulden!J10,BD83&gt;0),MAX(0,BD83+BE83-MIN(Schulden!G21,BD83+BE83)),0)+IF(AND(Schulden!J22&lt;Schulden!J10,BH83&gt;0),MAX(0,BH83+BI83-MIN(Schulden!G22,BH83+BI83)),0))),MAX(0,L83+M83-MIN(Schulden!G10,L83+M83)))+SUMIFS(Sonderzahlungen!$D$8:$D$67,Sonderzahlungen!$G$8:$G$67,$B83,Sonderzahlungen!$E$8:$E$67,"Gezielte Schuld",Sonderzahlungen!$F$8:$F$67,Schulden!B10)))</f>
        <v/>
      </c>
      <c r="O83" s="24">
        <f>MAX(0,L83+M83-N83)</f>
        <v/>
      </c>
      <c r="P83" s="24">
        <f>S82</f>
        <v/>
      </c>
      <c r="Q83" s="24">
        <f>IF(P83&lt;=0,0,P83*Schulden!F11/12)</f>
        <v/>
      </c>
      <c r="R83" s="24">
        <f>IF(P83&lt;=0,0,MIN(P83+Q83,MIN(Schulden!G11,P83+Q83)+MIN(MAX(0,Strategie!$C$9+SUMIFS(Sonderzahlungen!$D$8:$D$67,Sonderzahlungen!$G$8:$G$67,$B83,Sonderzahlungen!$E$8:$E$67,"Nach Strategie")-(IF(AND(Schulden!J8&lt;Schulden!J11,D83&gt;0),MAX(0,D83+E83-MIN(Schulden!G8,D83+E83)),0)+IF(AND(Schulden!J9&lt;Schulden!J11,H83&gt;0),MAX(0,H83+I83-MIN(Schulden!G9,H83+I83)),0)+IF(AND(Schulden!J10&lt;Schulden!J11,L83&gt;0),MAX(0,L83+M83-MIN(Schulden!G10,L83+M83)),0)+IF(AND(Schulden!J11&lt;Schulden!J11,P83&gt;0),MAX(0,P83+Q83-MIN(Schulden!G11,P83+Q83)),0)+IF(AND(Schulden!J12&lt;Schulden!J11,T83&gt;0),MAX(0,T83+U83-MIN(Schulden!G12,T83+U83)),0)+IF(AND(Schulden!J13&lt;Schulden!J11,X83&gt;0),MAX(0,X83+Y83-MIN(Schulden!G13,X83+Y83)),0)+IF(AND(Schulden!J14&lt;Schulden!J11,AB83&gt;0),MAX(0,AB83+AC83-MIN(Schulden!G14,AB83+AC83)),0)+IF(AND(Schulden!J15&lt;Schulden!J11,AF83&gt;0),MAX(0,AF83+AG83-MIN(Schulden!G15,AF83+AG83)),0)+IF(AND(Schulden!J16&lt;Schulden!J11,AJ83&gt;0),MAX(0,AJ83+AK83-MIN(Schulden!G16,AJ83+AK83)),0)+IF(AND(Schulden!J17&lt;Schulden!J11,AN83&gt;0),MAX(0,AN83+AO83-MIN(Schulden!G17,AN83+AO83)),0)+IF(AND(Schulden!J18&lt;Schulden!J11,AR83&gt;0),MAX(0,AR83+AS83-MIN(Schulden!G18,AR83+AS83)),0)+IF(AND(Schulden!J19&lt;Schulden!J11,AV83&gt;0),MAX(0,AV83+AW83-MIN(Schulden!G19,AV83+AW83)),0)+IF(AND(Schulden!J20&lt;Schulden!J11,AZ83&gt;0),MAX(0,AZ83+BA83-MIN(Schulden!G20,AZ83+BA83)),0)+IF(AND(Schulden!J21&lt;Schulden!J11,BD83&gt;0),MAX(0,BD83+BE83-MIN(Schulden!G21,BD83+BE83)),0)+IF(AND(Schulden!J22&lt;Schulden!J11,BH83&gt;0),MAX(0,BH83+BI83-MIN(Schulden!G22,BH83+BI83)),0))),MAX(0,P83+Q83-MIN(Schulden!G11,P83+Q83)))+SUMIFS(Sonderzahlungen!$D$8:$D$67,Sonderzahlungen!$G$8:$G$67,$B83,Sonderzahlungen!$E$8:$E$67,"Gezielte Schuld",Sonderzahlungen!$F$8:$F$67,Schulden!B11)))</f>
        <v/>
      </c>
      <c r="S83" s="24">
        <f>MAX(0,P83+Q83-R83)</f>
        <v/>
      </c>
      <c r="T83" s="24">
        <f>W82</f>
        <v/>
      </c>
      <c r="U83" s="24">
        <f>IF(T83&lt;=0,0,T83*Schulden!F12/12)</f>
        <v/>
      </c>
      <c r="V83" s="24">
        <f>IF(T83&lt;=0,0,MIN(T83+U83,MIN(Schulden!G12,T83+U83)+MIN(MAX(0,Strategie!$C$9+SUMIFS(Sonderzahlungen!$D$8:$D$67,Sonderzahlungen!$G$8:$G$67,$B83,Sonderzahlungen!$E$8:$E$67,"Nach Strategie")-(IF(AND(Schulden!J8&lt;Schulden!J12,D83&gt;0),MAX(0,D83+E83-MIN(Schulden!G8,D83+E83)),0)+IF(AND(Schulden!J9&lt;Schulden!J12,H83&gt;0),MAX(0,H83+I83-MIN(Schulden!G9,H83+I83)),0)+IF(AND(Schulden!J10&lt;Schulden!J12,L83&gt;0),MAX(0,L83+M83-MIN(Schulden!G10,L83+M83)),0)+IF(AND(Schulden!J11&lt;Schulden!J12,P83&gt;0),MAX(0,P83+Q83-MIN(Schulden!G11,P83+Q83)),0)+IF(AND(Schulden!J12&lt;Schulden!J12,T83&gt;0),MAX(0,T83+U83-MIN(Schulden!G12,T83+U83)),0)+IF(AND(Schulden!J13&lt;Schulden!J12,X83&gt;0),MAX(0,X83+Y83-MIN(Schulden!G13,X83+Y83)),0)+IF(AND(Schulden!J14&lt;Schulden!J12,AB83&gt;0),MAX(0,AB83+AC83-MIN(Schulden!G14,AB83+AC83)),0)+IF(AND(Schulden!J15&lt;Schulden!J12,AF83&gt;0),MAX(0,AF83+AG83-MIN(Schulden!G15,AF83+AG83)),0)+IF(AND(Schulden!J16&lt;Schulden!J12,AJ83&gt;0),MAX(0,AJ83+AK83-MIN(Schulden!G16,AJ83+AK83)),0)+IF(AND(Schulden!J17&lt;Schulden!J12,AN83&gt;0),MAX(0,AN83+AO83-MIN(Schulden!G17,AN83+AO83)),0)+IF(AND(Schulden!J18&lt;Schulden!J12,AR83&gt;0),MAX(0,AR83+AS83-MIN(Schulden!G18,AR83+AS83)),0)+IF(AND(Schulden!J19&lt;Schulden!J12,AV83&gt;0),MAX(0,AV83+AW83-MIN(Schulden!G19,AV83+AW83)),0)+IF(AND(Schulden!J20&lt;Schulden!J12,AZ83&gt;0),MAX(0,AZ83+BA83-MIN(Schulden!G20,AZ83+BA83)),0)+IF(AND(Schulden!J21&lt;Schulden!J12,BD83&gt;0),MAX(0,BD83+BE83-MIN(Schulden!G21,BD83+BE83)),0)+IF(AND(Schulden!J22&lt;Schulden!J12,BH83&gt;0),MAX(0,BH83+BI83-MIN(Schulden!G22,BH83+BI83)),0))),MAX(0,T83+U83-MIN(Schulden!G12,T83+U83)))+SUMIFS(Sonderzahlungen!$D$8:$D$67,Sonderzahlungen!$G$8:$G$67,$B83,Sonderzahlungen!$E$8:$E$67,"Gezielte Schuld",Sonderzahlungen!$F$8:$F$67,Schulden!B12)))</f>
        <v/>
      </c>
      <c r="W83" s="24">
        <f>MAX(0,T83+U83-V83)</f>
        <v/>
      </c>
      <c r="X83" s="24">
        <f>AA82</f>
        <v/>
      </c>
      <c r="Y83" s="24">
        <f>IF(X83&lt;=0,0,X83*Schulden!F13/12)</f>
        <v/>
      </c>
      <c r="Z83" s="24">
        <f>IF(X83&lt;=0,0,MIN(X83+Y83,MIN(Schulden!G13,X83+Y83)+MIN(MAX(0,Strategie!$C$9+SUMIFS(Sonderzahlungen!$D$8:$D$67,Sonderzahlungen!$G$8:$G$67,$B83,Sonderzahlungen!$E$8:$E$67,"Nach Strategie")-(IF(AND(Schulden!J8&lt;Schulden!J13,D83&gt;0),MAX(0,D83+E83-MIN(Schulden!G8,D83+E83)),0)+IF(AND(Schulden!J9&lt;Schulden!J13,H83&gt;0),MAX(0,H83+I83-MIN(Schulden!G9,H83+I83)),0)+IF(AND(Schulden!J10&lt;Schulden!J13,L83&gt;0),MAX(0,L83+M83-MIN(Schulden!G10,L83+M83)),0)+IF(AND(Schulden!J11&lt;Schulden!J13,P83&gt;0),MAX(0,P83+Q83-MIN(Schulden!G11,P83+Q83)),0)+IF(AND(Schulden!J12&lt;Schulden!J13,T83&gt;0),MAX(0,T83+U83-MIN(Schulden!G12,T83+U83)),0)+IF(AND(Schulden!J13&lt;Schulden!J13,X83&gt;0),MAX(0,X83+Y83-MIN(Schulden!G13,X83+Y83)),0)+IF(AND(Schulden!J14&lt;Schulden!J13,AB83&gt;0),MAX(0,AB83+AC83-MIN(Schulden!G14,AB83+AC83)),0)+IF(AND(Schulden!J15&lt;Schulden!J13,AF83&gt;0),MAX(0,AF83+AG83-MIN(Schulden!G15,AF83+AG83)),0)+IF(AND(Schulden!J16&lt;Schulden!J13,AJ83&gt;0),MAX(0,AJ83+AK83-MIN(Schulden!G16,AJ83+AK83)),0)+IF(AND(Schulden!J17&lt;Schulden!J13,AN83&gt;0),MAX(0,AN83+AO83-MIN(Schulden!G17,AN83+AO83)),0)+IF(AND(Schulden!J18&lt;Schulden!J13,AR83&gt;0),MAX(0,AR83+AS83-MIN(Schulden!G18,AR83+AS83)),0)+IF(AND(Schulden!J19&lt;Schulden!J13,AV83&gt;0),MAX(0,AV83+AW83-MIN(Schulden!G19,AV83+AW83)),0)+IF(AND(Schulden!J20&lt;Schulden!J13,AZ83&gt;0),MAX(0,AZ83+BA83-MIN(Schulden!G20,AZ83+BA83)),0)+IF(AND(Schulden!J21&lt;Schulden!J13,BD83&gt;0),MAX(0,BD83+BE83-MIN(Schulden!G21,BD83+BE83)),0)+IF(AND(Schulden!J22&lt;Schulden!J13,BH83&gt;0),MAX(0,BH83+BI83-MIN(Schulden!G22,BH83+BI83)),0))),MAX(0,X83+Y83-MIN(Schulden!G13,X83+Y83)))+SUMIFS(Sonderzahlungen!$D$8:$D$67,Sonderzahlungen!$G$8:$G$67,$B83,Sonderzahlungen!$E$8:$E$67,"Gezielte Schuld",Sonderzahlungen!$F$8:$F$67,Schulden!B13)))</f>
        <v/>
      </c>
      <c r="AA83" s="24">
        <f>MAX(0,X83+Y83-Z83)</f>
        <v/>
      </c>
      <c r="AB83" s="24">
        <f>AE82</f>
        <v/>
      </c>
      <c r="AC83" s="24">
        <f>IF(AB83&lt;=0,0,AB83*Schulden!F14/12)</f>
        <v/>
      </c>
      <c r="AD83" s="24">
        <f>IF(AB83&lt;=0,0,MIN(AB83+AC83,MIN(Schulden!G14,AB83+AC83)+MIN(MAX(0,Strategie!$C$9+SUMIFS(Sonderzahlungen!$D$8:$D$67,Sonderzahlungen!$G$8:$G$67,$B83,Sonderzahlungen!$E$8:$E$67,"Nach Strategie")-(IF(AND(Schulden!J8&lt;Schulden!J14,D83&gt;0),MAX(0,D83+E83-MIN(Schulden!G8,D83+E83)),0)+IF(AND(Schulden!J9&lt;Schulden!J14,H83&gt;0),MAX(0,H83+I83-MIN(Schulden!G9,H83+I83)),0)+IF(AND(Schulden!J10&lt;Schulden!J14,L83&gt;0),MAX(0,L83+M83-MIN(Schulden!G10,L83+M83)),0)+IF(AND(Schulden!J11&lt;Schulden!J14,P83&gt;0),MAX(0,P83+Q83-MIN(Schulden!G11,P83+Q83)),0)+IF(AND(Schulden!J12&lt;Schulden!J14,T83&gt;0),MAX(0,T83+U83-MIN(Schulden!G12,T83+U83)),0)+IF(AND(Schulden!J13&lt;Schulden!J14,X83&gt;0),MAX(0,X83+Y83-MIN(Schulden!G13,X83+Y83)),0)+IF(AND(Schulden!J14&lt;Schulden!J14,AB83&gt;0),MAX(0,AB83+AC83-MIN(Schulden!G14,AB83+AC83)),0)+IF(AND(Schulden!J15&lt;Schulden!J14,AF83&gt;0),MAX(0,AF83+AG83-MIN(Schulden!G15,AF83+AG83)),0)+IF(AND(Schulden!J16&lt;Schulden!J14,AJ83&gt;0),MAX(0,AJ83+AK83-MIN(Schulden!G16,AJ83+AK83)),0)+IF(AND(Schulden!J17&lt;Schulden!J14,AN83&gt;0),MAX(0,AN83+AO83-MIN(Schulden!G17,AN83+AO83)),0)+IF(AND(Schulden!J18&lt;Schulden!J14,AR83&gt;0),MAX(0,AR83+AS83-MIN(Schulden!G18,AR83+AS83)),0)+IF(AND(Schulden!J19&lt;Schulden!J14,AV83&gt;0),MAX(0,AV83+AW83-MIN(Schulden!G19,AV83+AW83)),0)+IF(AND(Schulden!J20&lt;Schulden!J14,AZ83&gt;0),MAX(0,AZ83+BA83-MIN(Schulden!G20,AZ83+BA83)),0)+IF(AND(Schulden!J21&lt;Schulden!J14,BD83&gt;0),MAX(0,BD83+BE83-MIN(Schulden!G21,BD83+BE83)),0)+IF(AND(Schulden!J22&lt;Schulden!J14,BH83&gt;0),MAX(0,BH83+BI83-MIN(Schulden!G22,BH83+BI83)),0))),MAX(0,AB83+AC83-MIN(Schulden!G14,AB83+AC83)))+SUMIFS(Sonderzahlungen!$D$8:$D$67,Sonderzahlungen!$G$8:$G$67,$B83,Sonderzahlungen!$E$8:$E$67,"Gezielte Schuld",Sonderzahlungen!$F$8:$F$67,Schulden!B14)))</f>
        <v/>
      </c>
      <c r="AE83" s="24">
        <f>MAX(0,AB83+AC83-AD83)</f>
        <v/>
      </c>
      <c r="AF83" s="24">
        <f>AI82</f>
        <v/>
      </c>
      <c r="AG83" s="24">
        <f>IF(AF83&lt;=0,0,AF83*Schulden!F15/12)</f>
        <v/>
      </c>
      <c r="AH83" s="24">
        <f>IF(AF83&lt;=0,0,MIN(AF83+AG83,MIN(Schulden!G15,AF83+AG83)+MIN(MAX(0,Strategie!$C$9+SUMIFS(Sonderzahlungen!$D$8:$D$67,Sonderzahlungen!$G$8:$G$67,$B83,Sonderzahlungen!$E$8:$E$67,"Nach Strategie")-(IF(AND(Schulden!J8&lt;Schulden!J15,D83&gt;0),MAX(0,D83+E83-MIN(Schulden!G8,D83+E83)),0)+IF(AND(Schulden!J9&lt;Schulden!J15,H83&gt;0),MAX(0,H83+I83-MIN(Schulden!G9,H83+I83)),0)+IF(AND(Schulden!J10&lt;Schulden!J15,L83&gt;0),MAX(0,L83+M83-MIN(Schulden!G10,L83+M83)),0)+IF(AND(Schulden!J11&lt;Schulden!J15,P83&gt;0),MAX(0,P83+Q83-MIN(Schulden!G11,P83+Q83)),0)+IF(AND(Schulden!J12&lt;Schulden!J15,T83&gt;0),MAX(0,T83+U83-MIN(Schulden!G12,T83+U83)),0)+IF(AND(Schulden!J13&lt;Schulden!J15,X83&gt;0),MAX(0,X83+Y83-MIN(Schulden!G13,X83+Y83)),0)+IF(AND(Schulden!J14&lt;Schulden!J15,AB83&gt;0),MAX(0,AB83+AC83-MIN(Schulden!G14,AB83+AC83)),0)+IF(AND(Schulden!J15&lt;Schulden!J15,AF83&gt;0),MAX(0,AF83+AG83-MIN(Schulden!G15,AF83+AG83)),0)+IF(AND(Schulden!J16&lt;Schulden!J15,AJ83&gt;0),MAX(0,AJ83+AK83-MIN(Schulden!G16,AJ83+AK83)),0)+IF(AND(Schulden!J17&lt;Schulden!J15,AN83&gt;0),MAX(0,AN83+AO83-MIN(Schulden!G17,AN83+AO83)),0)+IF(AND(Schulden!J18&lt;Schulden!J15,AR83&gt;0),MAX(0,AR83+AS83-MIN(Schulden!G18,AR83+AS83)),0)+IF(AND(Schulden!J19&lt;Schulden!J15,AV83&gt;0),MAX(0,AV83+AW83-MIN(Schulden!G19,AV83+AW83)),0)+IF(AND(Schulden!J20&lt;Schulden!J15,AZ83&gt;0),MAX(0,AZ83+BA83-MIN(Schulden!G20,AZ83+BA83)),0)+IF(AND(Schulden!J21&lt;Schulden!J15,BD83&gt;0),MAX(0,BD83+BE83-MIN(Schulden!G21,BD83+BE83)),0)+IF(AND(Schulden!J22&lt;Schulden!J15,BH83&gt;0),MAX(0,BH83+BI83-MIN(Schulden!G22,BH83+BI83)),0))),MAX(0,AF83+AG83-MIN(Schulden!G15,AF83+AG83)))+SUMIFS(Sonderzahlungen!$D$8:$D$67,Sonderzahlungen!$G$8:$G$67,$B83,Sonderzahlungen!$E$8:$E$67,"Gezielte Schuld",Sonderzahlungen!$F$8:$F$67,Schulden!B15)))</f>
        <v/>
      </c>
      <c r="AI83" s="24">
        <f>MAX(0,AF83+AG83-AH83)</f>
        <v/>
      </c>
      <c r="AJ83" s="24">
        <f>AM82</f>
        <v/>
      </c>
      <c r="AK83" s="24">
        <f>IF(AJ83&lt;=0,0,AJ83*Schulden!F16/12)</f>
        <v/>
      </c>
      <c r="AL83" s="24">
        <f>IF(AJ83&lt;=0,0,MIN(AJ83+AK83,MIN(Schulden!G16,AJ83+AK83)+MIN(MAX(0,Strategie!$C$9+SUMIFS(Sonderzahlungen!$D$8:$D$67,Sonderzahlungen!$G$8:$G$67,$B83,Sonderzahlungen!$E$8:$E$67,"Nach Strategie")-(IF(AND(Schulden!J8&lt;Schulden!J16,D83&gt;0),MAX(0,D83+E83-MIN(Schulden!G8,D83+E83)),0)+IF(AND(Schulden!J9&lt;Schulden!J16,H83&gt;0),MAX(0,H83+I83-MIN(Schulden!G9,H83+I83)),0)+IF(AND(Schulden!J10&lt;Schulden!J16,L83&gt;0),MAX(0,L83+M83-MIN(Schulden!G10,L83+M83)),0)+IF(AND(Schulden!J11&lt;Schulden!J16,P83&gt;0),MAX(0,P83+Q83-MIN(Schulden!G11,P83+Q83)),0)+IF(AND(Schulden!J12&lt;Schulden!J16,T83&gt;0),MAX(0,T83+U83-MIN(Schulden!G12,T83+U83)),0)+IF(AND(Schulden!J13&lt;Schulden!J16,X83&gt;0),MAX(0,X83+Y83-MIN(Schulden!G13,X83+Y83)),0)+IF(AND(Schulden!J14&lt;Schulden!J16,AB83&gt;0),MAX(0,AB83+AC83-MIN(Schulden!G14,AB83+AC83)),0)+IF(AND(Schulden!J15&lt;Schulden!J16,AF83&gt;0),MAX(0,AF83+AG83-MIN(Schulden!G15,AF83+AG83)),0)+IF(AND(Schulden!J16&lt;Schulden!J16,AJ83&gt;0),MAX(0,AJ83+AK83-MIN(Schulden!G16,AJ83+AK83)),0)+IF(AND(Schulden!J17&lt;Schulden!J16,AN83&gt;0),MAX(0,AN83+AO83-MIN(Schulden!G17,AN83+AO83)),0)+IF(AND(Schulden!J18&lt;Schulden!J16,AR83&gt;0),MAX(0,AR83+AS83-MIN(Schulden!G18,AR83+AS83)),0)+IF(AND(Schulden!J19&lt;Schulden!J16,AV83&gt;0),MAX(0,AV83+AW83-MIN(Schulden!G19,AV83+AW83)),0)+IF(AND(Schulden!J20&lt;Schulden!J16,AZ83&gt;0),MAX(0,AZ83+BA83-MIN(Schulden!G20,AZ83+BA83)),0)+IF(AND(Schulden!J21&lt;Schulden!J16,BD83&gt;0),MAX(0,BD83+BE83-MIN(Schulden!G21,BD83+BE83)),0)+IF(AND(Schulden!J22&lt;Schulden!J16,BH83&gt;0),MAX(0,BH83+BI83-MIN(Schulden!G22,BH83+BI83)),0))),MAX(0,AJ83+AK83-MIN(Schulden!G16,AJ83+AK83)))+SUMIFS(Sonderzahlungen!$D$8:$D$67,Sonderzahlungen!$G$8:$G$67,$B83,Sonderzahlungen!$E$8:$E$67,"Gezielte Schuld",Sonderzahlungen!$F$8:$F$67,Schulden!B16)))</f>
        <v/>
      </c>
      <c r="AM83" s="24">
        <f>MAX(0,AJ83+AK83-AL83)</f>
        <v/>
      </c>
      <c r="AN83" s="24">
        <f>AQ82</f>
        <v/>
      </c>
      <c r="AO83" s="24">
        <f>IF(AN83&lt;=0,0,AN83*Schulden!F17/12)</f>
        <v/>
      </c>
      <c r="AP83" s="24">
        <f>IF(AN83&lt;=0,0,MIN(AN83+AO83,MIN(Schulden!G17,AN83+AO83)+MIN(MAX(0,Strategie!$C$9+SUMIFS(Sonderzahlungen!$D$8:$D$67,Sonderzahlungen!$G$8:$G$67,$B83,Sonderzahlungen!$E$8:$E$67,"Nach Strategie")-(IF(AND(Schulden!J8&lt;Schulden!J17,D83&gt;0),MAX(0,D83+E83-MIN(Schulden!G8,D83+E83)),0)+IF(AND(Schulden!J9&lt;Schulden!J17,H83&gt;0),MAX(0,H83+I83-MIN(Schulden!G9,H83+I83)),0)+IF(AND(Schulden!J10&lt;Schulden!J17,L83&gt;0),MAX(0,L83+M83-MIN(Schulden!G10,L83+M83)),0)+IF(AND(Schulden!J11&lt;Schulden!J17,P83&gt;0),MAX(0,P83+Q83-MIN(Schulden!G11,P83+Q83)),0)+IF(AND(Schulden!J12&lt;Schulden!J17,T83&gt;0),MAX(0,T83+U83-MIN(Schulden!G12,T83+U83)),0)+IF(AND(Schulden!J13&lt;Schulden!J17,X83&gt;0),MAX(0,X83+Y83-MIN(Schulden!G13,X83+Y83)),0)+IF(AND(Schulden!J14&lt;Schulden!J17,AB83&gt;0),MAX(0,AB83+AC83-MIN(Schulden!G14,AB83+AC83)),0)+IF(AND(Schulden!J15&lt;Schulden!J17,AF83&gt;0),MAX(0,AF83+AG83-MIN(Schulden!G15,AF83+AG83)),0)+IF(AND(Schulden!J16&lt;Schulden!J17,AJ83&gt;0),MAX(0,AJ83+AK83-MIN(Schulden!G16,AJ83+AK83)),0)+IF(AND(Schulden!J17&lt;Schulden!J17,AN83&gt;0),MAX(0,AN83+AO83-MIN(Schulden!G17,AN83+AO83)),0)+IF(AND(Schulden!J18&lt;Schulden!J17,AR83&gt;0),MAX(0,AR83+AS83-MIN(Schulden!G18,AR83+AS83)),0)+IF(AND(Schulden!J19&lt;Schulden!J17,AV83&gt;0),MAX(0,AV83+AW83-MIN(Schulden!G19,AV83+AW83)),0)+IF(AND(Schulden!J20&lt;Schulden!J17,AZ83&gt;0),MAX(0,AZ83+BA83-MIN(Schulden!G20,AZ83+BA83)),0)+IF(AND(Schulden!J21&lt;Schulden!J17,BD83&gt;0),MAX(0,BD83+BE83-MIN(Schulden!G21,BD83+BE83)),0)+IF(AND(Schulden!J22&lt;Schulden!J17,BH83&gt;0),MAX(0,BH83+BI83-MIN(Schulden!G22,BH83+BI83)),0))),MAX(0,AN83+AO83-MIN(Schulden!G17,AN83+AO83)))+SUMIFS(Sonderzahlungen!$D$8:$D$67,Sonderzahlungen!$G$8:$G$67,$B83,Sonderzahlungen!$E$8:$E$67,"Gezielte Schuld",Sonderzahlungen!$F$8:$F$67,Schulden!B17)))</f>
        <v/>
      </c>
      <c r="AQ83" s="24">
        <f>MAX(0,AN83+AO83-AP83)</f>
        <v/>
      </c>
      <c r="AR83" s="24">
        <f>AU82</f>
        <v/>
      </c>
      <c r="AS83" s="24">
        <f>IF(AR83&lt;=0,0,AR83*Schulden!F18/12)</f>
        <v/>
      </c>
      <c r="AT83" s="24">
        <f>IF(AR83&lt;=0,0,MIN(AR83+AS83,MIN(Schulden!G18,AR83+AS83)+MIN(MAX(0,Strategie!$C$9+SUMIFS(Sonderzahlungen!$D$8:$D$67,Sonderzahlungen!$G$8:$G$67,$B83,Sonderzahlungen!$E$8:$E$67,"Nach Strategie")-(IF(AND(Schulden!J8&lt;Schulden!J18,D83&gt;0),MAX(0,D83+E83-MIN(Schulden!G8,D83+E83)),0)+IF(AND(Schulden!J9&lt;Schulden!J18,H83&gt;0),MAX(0,H83+I83-MIN(Schulden!G9,H83+I83)),0)+IF(AND(Schulden!J10&lt;Schulden!J18,L83&gt;0),MAX(0,L83+M83-MIN(Schulden!G10,L83+M83)),0)+IF(AND(Schulden!J11&lt;Schulden!J18,P83&gt;0),MAX(0,P83+Q83-MIN(Schulden!G11,P83+Q83)),0)+IF(AND(Schulden!J12&lt;Schulden!J18,T83&gt;0),MAX(0,T83+U83-MIN(Schulden!G12,T83+U83)),0)+IF(AND(Schulden!J13&lt;Schulden!J18,X83&gt;0),MAX(0,X83+Y83-MIN(Schulden!G13,X83+Y83)),0)+IF(AND(Schulden!J14&lt;Schulden!J18,AB83&gt;0),MAX(0,AB83+AC83-MIN(Schulden!G14,AB83+AC83)),0)+IF(AND(Schulden!J15&lt;Schulden!J18,AF83&gt;0),MAX(0,AF83+AG83-MIN(Schulden!G15,AF83+AG83)),0)+IF(AND(Schulden!J16&lt;Schulden!J18,AJ83&gt;0),MAX(0,AJ83+AK83-MIN(Schulden!G16,AJ83+AK83)),0)+IF(AND(Schulden!J17&lt;Schulden!J18,AN83&gt;0),MAX(0,AN83+AO83-MIN(Schulden!G17,AN83+AO83)),0)+IF(AND(Schulden!J18&lt;Schulden!J18,AR83&gt;0),MAX(0,AR83+AS83-MIN(Schulden!G18,AR83+AS83)),0)+IF(AND(Schulden!J19&lt;Schulden!J18,AV83&gt;0),MAX(0,AV83+AW83-MIN(Schulden!G19,AV83+AW83)),0)+IF(AND(Schulden!J20&lt;Schulden!J18,AZ83&gt;0),MAX(0,AZ83+BA83-MIN(Schulden!G20,AZ83+BA83)),0)+IF(AND(Schulden!J21&lt;Schulden!J18,BD83&gt;0),MAX(0,BD83+BE83-MIN(Schulden!G21,BD83+BE83)),0)+IF(AND(Schulden!J22&lt;Schulden!J18,BH83&gt;0),MAX(0,BH83+BI83-MIN(Schulden!G22,BH83+BI83)),0))),MAX(0,AR83+AS83-MIN(Schulden!G18,AR83+AS83)))+SUMIFS(Sonderzahlungen!$D$8:$D$67,Sonderzahlungen!$G$8:$G$67,$B83,Sonderzahlungen!$E$8:$E$67,"Gezielte Schuld",Sonderzahlungen!$F$8:$F$67,Schulden!B18)))</f>
        <v/>
      </c>
      <c r="AU83" s="24">
        <f>MAX(0,AR83+AS83-AT83)</f>
        <v/>
      </c>
      <c r="AV83" s="24">
        <f>AY82</f>
        <v/>
      </c>
      <c r="AW83" s="24">
        <f>IF(AV83&lt;=0,0,AV83*Schulden!F19/12)</f>
        <v/>
      </c>
      <c r="AX83" s="24">
        <f>IF(AV83&lt;=0,0,MIN(AV83+AW83,MIN(Schulden!G19,AV83+AW83)+MIN(MAX(0,Strategie!$C$9+SUMIFS(Sonderzahlungen!$D$8:$D$67,Sonderzahlungen!$G$8:$G$67,$B83,Sonderzahlungen!$E$8:$E$67,"Nach Strategie")-(IF(AND(Schulden!J8&lt;Schulden!J19,D83&gt;0),MAX(0,D83+E83-MIN(Schulden!G8,D83+E83)),0)+IF(AND(Schulden!J9&lt;Schulden!J19,H83&gt;0),MAX(0,H83+I83-MIN(Schulden!G9,H83+I83)),0)+IF(AND(Schulden!J10&lt;Schulden!J19,L83&gt;0),MAX(0,L83+M83-MIN(Schulden!G10,L83+M83)),0)+IF(AND(Schulden!J11&lt;Schulden!J19,P83&gt;0),MAX(0,P83+Q83-MIN(Schulden!G11,P83+Q83)),0)+IF(AND(Schulden!J12&lt;Schulden!J19,T83&gt;0),MAX(0,T83+U83-MIN(Schulden!G12,T83+U83)),0)+IF(AND(Schulden!J13&lt;Schulden!J19,X83&gt;0),MAX(0,X83+Y83-MIN(Schulden!G13,X83+Y83)),0)+IF(AND(Schulden!J14&lt;Schulden!J19,AB83&gt;0),MAX(0,AB83+AC83-MIN(Schulden!G14,AB83+AC83)),0)+IF(AND(Schulden!J15&lt;Schulden!J19,AF83&gt;0),MAX(0,AF83+AG83-MIN(Schulden!G15,AF83+AG83)),0)+IF(AND(Schulden!J16&lt;Schulden!J19,AJ83&gt;0),MAX(0,AJ83+AK83-MIN(Schulden!G16,AJ83+AK83)),0)+IF(AND(Schulden!J17&lt;Schulden!J19,AN83&gt;0),MAX(0,AN83+AO83-MIN(Schulden!G17,AN83+AO83)),0)+IF(AND(Schulden!J18&lt;Schulden!J19,AR83&gt;0),MAX(0,AR83+AS83-MIN(Schulden!G18,AR83+AS83)),0)+IF(AND(Schulden!J19&lt;Schulden!J19,AV83&gt;0),MAX(0,AV83+AW83-MIN(Schulden!G19,AV83+AW83)),0)+IF(AND(Schulden!J20&lt;Schulden!J19,AZ83&gt;0),MAX(0,AZ83+BA83-MIN(Schulden!G20,AZ83+BA83)),0)+IF(AND(Schulden!J21&lt;Schulden!J19,BD83&gt;0),MAX(0,BD83+BE83-MIN(Schulden!G21,BD83+BE83)),0)+IF(AND(Schulden!J22&lt;Schulden!J19,BH83&gt;0),MAX(0,BH83+BI83-MIN(Schulden!G22,BH83+BI83)),0))),MAX(0,AV83+AW83-MIN(Schulden!G19,AV83+AW83)))+SUMIFS(Sonderzahlungen!$D$8:$D$67,Sonderzahlungen!$G$8:$G$67,$B83,Sonderzahlungen!$E$8:$E$67,"Gezielte Schuld",Sonderzahlungen!$F$8:$F$67,Schulden!B19)))</f>
        <v/>
      </c>
      <c r="AY83" s="24">
        <f>MAX(0,AV83+AW83-AX83)</f>
        <v/>
      </c>
      <c r="AZ83" s="24">
        <f>BC82</f>
        <v/>
      </c>
      <c r="BA83" s="24">
        <f>IF(AZ83&lt;=0,0,AZ83*Schulden!F20/12)</f>
        <v/>
      </c>
      <c r="BB83" s="24">
        <f>IF(AZ83&lt;=0,0,MIN(AZ83+BA83,MIN(Schulden!G20,AZ83+BA83)+MIN(MAX(0,Strategie!$C$9+SUMIFS(Sonderzahlungen!$D$8:$D$67,Sonderzahlungen!$G$8:$G$67,$B83,Sonderzahlungen!$E$8:$E$67,"Nach Strategie")-(IF(AND(Schulden!J8&lt;Schulden!J20,D83&gt;0),MAX(0,D83+E83-MIN(Schulden!G8,D83+E83)),0)+IF(AND(Schulden!J9&lt;Schulden!J20,H83&gt;0),MAX(0,H83+I83-MIN(Schulden!G9,H83+I83)),0)+IF(AND(Schulden!J10&lt;Schulden!J20,L83&gt;0),MAX(0,L83+M83-MIN(Schulden!G10,L83+M83)),0)+IF(AND(Schulden!J11&lt;Schulden!J20,P83&gt;0),MAX(0,P83+Q83-MIN(Schulden!G11,P83+Q83)),0)+IF(AND(Schulden!J12&lt;Schulden!J20,T83&gt;0),MAX(0,T83+U83-MIN(Schulden!G12,T83+U83)),0)+IF(AND(Schulden!J13&lt;Schulden!J20,X83&gt;0),MAX(0,X83+Y83-MIN(Schulden!G13,X83+Y83)),0)+IF(AND(Schulden!J14&lt;Schulden!J20,AB83&gt;0),MAX(0,AB83+AC83-MIN(Schulden!G14,AB83+AC83)),0)+IF(AND(Schulden!J15&lt;Schulden!J20,AF83&gt;0),MAX(0,AF83+AG83-MIN(Schulden!G15,AF83+AG83)),0)+IF(AND(Schulden!J16&lt;Schulden!J20,AJ83&gt;0),MAX(0,AJ83+AK83-MIN(Schulden!G16,AJ83+AK83)),0)+IF(AND(Schulden!J17&lt;Schulden!J20,AN83&gt;0),MAX(0,AN83+AO83-MIN(Schulden!G17,AN83+AO83)),0)+IF(AND(Schulden!J18&lt;Schulden!J20,AR83&gt;0),MAX(0,AR83+AS83-MIN(Schulden!G18,AR83+AS83)),0)+IF(AND(Schulden!J19&lt;Schulden!J20,AV83&gt;0),MAX(0,AV83+AW83-MIN(Schulden!G19,AV83+AW83)),0)+IF(AND(Schulden!J20&lt;Schulden!J20,AZ83&gt;0),MAX(0,AZ83+BA83-MIN(Schulden!G20,AZ83+BA83)),0)+IF(AND(Schulden!J21&lt;Schulden!J20,BD83&gt;0),MAX(0,BD83+BE83-MIN(Schulden!G21,BD83+BE83)),0)+IF(AND(Schulden!J22&lt;Schulden!J20,BH83&gt;0),MAX(0,BH83+BI83-MIN(Schulden!G22,BH83+BI83)),0))),MAX(0,AZ83+BA83-MIN(Schulden!G20,AZ83+BA83)))+SUMIFS(Sonderzahlungen!$D$8:$D$67,Sonderzahlungen!$G$8:$G$67,$B83,Sonderzahlungen!$E$8:$E$67,"Gezielte Schuld",Sonderzahlungen!$F$8:$F$67,Schulden!B20)))</f>
        <v/>
      </c>
      <c r="BC83" s="24">
        <f>MAX(0,AZ83+BA83-BB83)</f>
        <v/>
      </c>
      <c r="BD83" s="24">
        <f>BG82</f>
        <v/>
      </c>
      <c r="BE83" s="24">
        <f>IF(BD83&lt;=0,0,BD83*Schulden!F21/12)</f>
        <v/>
      </c>
      <c r="BF83" s="24">
        <f>IF(BD83&lt;=0,0,MIN(BD83+BE83,MIN(Schulden!G21,BD83+BE83)+MIN(MAX(0,Strategie!$C$9+SUMIFS(Sonderzahlungen!$D$8:$D$67,Sonderzahlungen!$G$8:$G$67,$B83,Sonderzahlungen!$E$8:$E$67,"Nach Strategie")-(IF(AND(Schulden!J8&lt;Schulden!J21,D83&gt;0),MAX(0,D83+E83-MIN(Schulden!G8,D83+E83)),0)+IF(AND(Schulden!J9&lt;Schulden!J21,H83&gt;0),MAX(0,H83+I83-MIN(Schulden!G9,H83+I83)),0)+IF(AND(Schulden!J10&lt;Schulden!J21,L83&gt;0),MAX(0,L83+M83-MIN(Schulden!G10,L83+M83)),0)+IF(AND(Schulden!J11&lt;Schulden!J21,P83&gt;0),MAX(0,P83+Q83-MIN(Schulden!G11,P83+Q83)),0)+IF(AND(Schulden!J12&lt;Schulden!J21,T83&gt;0),MAX(0,T83+U83-MIN(Schulden!G12,T83+U83)),0)+IF(AND(Schulden!J13&lt;Schulden!J21,X83&gt;0),MAX(0,X83+Y83-MIN(Schulden!G13,X83+Y83)),0)+IF(AND(Schulden!J14&lt;Schulden!J21,AB83&gt;0),MAX(0,AB83+AC83-MIN(Schulden!G14,AB83+AC83)),0)+IF(AND(Schulden!J15&lt;Schulden!J21,AF83&gt;0),MAX(0,AF83+AG83-MIN(Schulden!G15,AF83+AG83)),0)+IF(AND(Schulden!J16&lt;Schulden!J21,AJ83&gt;0),MAX(0,AJ83+AK83-MIN(Schulden!G16,AJ83+AK83)),0)+IF(AND(Schulden!J17&lt;Schulden!J21,AN83&gt;0),MAX(0,AN83+AO83-MIN(Schulden!G17,AN83+AO83)),0)+IF(AND(Schulden!J18&lt;Schulden!J21,AR83&gt;0),MAX(0,AR83+AS83-MIN(Schulden!G18,AR83+AS83)),0)+IF(AND(Schulden!J19&lt;Schulden!J21,AV83&gt;0),MAX(0,AV83+AW83-MIN(Schulden!G19,AV83+AW83)),0)+IF(AND(Schulden!J20&lt;Schulden!J21,AZ83&gt;0),MAX(0,AZ83+BA83-MIN(Schulden!G20,AZ83+BA83)),0)+IF(AND(Schulden!J21&lt;Schulden!J21,BD83&gt;0),MAX(0,BD83+BE83-MIN(Schulden!G21,BD83+BE83)),0)+IF(AND(Schulden!J22&lt;Schulden!J21,BH83&gt;0),MAX(0,BH83+BI83-MIN(Schulden!G22,BH83+BI83)),0))),MAX(0,BD83+BE83-MIN(Schulden!G21,BD83+BE83)))+SUMIFS(Sonderzahlungen!$D$8:$D$67,Sonderzahlungen!$G$8:$G$67,$B83,Sonderzahlungen!$E$8:$E$67,"Gezielte Schuld",Sonderzahlungen!$F$8:$F$67,Schulden!B21)))</f>
        <v/>
      </c>
      <c r="BG83" s="24">
        <f>MAX(0,BD83+BE83-BF83)</f>
        <v/>
      </c>
      <c r="BH83" s="24">
        <f>BK82</f>
        <v/>
      </c>
      <c r="BI83" s="24">
        <f>IF(BH83&lt;=0,0,BH83*Schulden!F22/12)</f>
        <v/>
      </c>
      <c r="BJ83" s="24">
        <f>IF(BH83&lt;=0,0,MIN(BH83+BI83,MIN(Schulden!G22,BH83+BI83)+MIN(MAX(0,Strategie!$C$9+SUMIFS(Sonderzahlungen!$D$8:$D$67,Sonderzahlungen!$G$8:$G$67,$B83,Sonderzahlungen!$E$8:$E$67,"Nach Strategie")-(IF(AND(Schulden!J8&lt;Schulden!J22,D83&gt;0),MAX(0,D83+E83-MIN(Schulden!G8,D83+E83)),0)+IF(AND(Schulden!J9&lt;Schulden!J22,H83&gt;0),MAX(0,H83+I83-MIN(Schulden!G9,H83+I83)),0)+IF(AND(Schulden!J10&lt;Schulden!J22,L83&gt;0),MAX(0,L83+M83-MIN(Schulden!G10,L83+M83)),0)+IF(AND(Schulden!J11&lt;Schulden!J22,P83&gt;0),MAX(0,P83+Q83-MIN(Schulden!G11,P83+Q83)),0)+IF(AND(Schulden!J12&lt;Schulden!J22,T83&gt;0),MAX(0,T83+U83-MIN(Schulden!G12,T83+U83)),0)+IF(AND(Schulden!J13&lt;Schulden!J22,X83&gt;0),MAX(0,X83+Y83-MIN(Schulden!G13,X83+Y83)),0)+IF(AND(Schulden!J14&lt;Schulden!J22,AB83&gt;0),MAX(0,AB83+AC83-MIN(Schulden!G14,AB83+AC83)),0)+IF(AND(Schulden!J15&lt;Schulden!J22,AF83&gt;0),MAX(0,AF83+AG83-MIN(Schulden!G15,AF83+AG83)),0)+IF(AND(Schulden!J16&lt;Schulden!J22,AJ83&gt;0),MAX(0,AJ83+AK83-MIN(Schulden!G16,AJ83+AK83)),0)+IF(AND(Schulden!J17&lt;Schulden!J22,AN83&gt;0),MAX(0,AN83+AO83-MIN(Schulden!G17,AN83+AO83)),0)+IF(AND(Schulden!J18&lt;Schulden!J22,AR83&gt;0),MAX(0,AR83+AS83-MIN(Schulden!G18,AR83+AS83)),0)+IF(AND(Schulden!J19&lt;Schulden!J22,AV83&gt;0),MAX(0,AV83+AW83-MIN(Schulden!G19,AV83+AW83)),0)+IF(AND(Schulden!J20&lt;Schulden!J22,AZ83&gt;0),MAX(0,AZ83+BA83-MIN(Schulden!G20,AZ83+BA83)),0)+IF(AND(Schulden!J21&lt;Schulden!J22,BD83&gt;0),MAX(0,BD83+BE83-MIN(Schulden!G21,BD83+BE83)),0)+IF(AND(Schulden!J22&lt;Schulden!J22,BH83&gt;0),MAX(0,BH83+BI83-MIN(Schulden!G22,BH83+BI83)),0))),MAX(0,BH83+BI83-MIN(Schulden!G22,BH83+BI83)))+SUMIFS(Sonderzahlungen!$D$8:$D$67,Sonderzahlungen!$G$8:$G$67,$B83,Sonderzahlungen!$E$8:$E$67,"Gezielte Schuld",Sonderzahlungen!$F$8:$F$67,Schulden!B22)))</f>
        <v/>
      </c>
      <c r="BK83" s="24">
        <f>MAX(0,BH83+BI83-BJ83)</f>
        <v/>
      </c>
    </row>
    <row r="84">
      <c r="B84" s="23">
        <f>EDATE(B83,1)</f>
        <v/>
      </c>
      <c r="C84" s="24">
        <f>SUMIFS(Sonderzahlungen!$D$8:$D$67,Sonderzahlungen!$G$8:$G$67,B84)</f>
        <v/>
      </c>
      <c r="D84" s="24">
        <f>G83</f>
        <v/>
      </c>
      <c r="E84" s="24">
        <f>IF(D84&lt;=0,0,D84*Schulden!F8/12)</f>
        <v/>
      </c>
      <c r="F84" s="24">
        <f>IF(D84&lt;=0,0,MIN(D84+E84,MIN(Schulden!G8,D84+E84)+MIN(MAX(0,Strategie!$C$9+SUMIFS(Sonderzahlungen!$D$8:$D$67,Sonderzahlungen!$G$8:$G$67,$B84,Sonderzahlungen!$E$8:$E$67,"Nach Strategie")-(IF(AND(Schulden!J8&lt;Schulden!J8,D84&gt;0),MAX(0,D84+E84-MIN(Schulden!G8,D84+E84)),0)+IF(AND(Schulden!J9&lt;Schulden!J8,H84&gt;0),MAX(0,H84+I84-MIN(Schulden!G9,H84+I84)),0)+IF(AND(Schulden!J10&lt;Schulden!J8,L84&gt;0),MAX(0,L84+M84-MIN(Schulden!G10,L84+M84)),0)+IF(AND(Schulden!J11&lt;Schulden!J8,P84&gt;0),MAX(0,P84+Q84-MIN(Schulden!G11,P84+Q84)),0)+IF(AND(Schulden!J12&lt;Schulden!J8,T84&gt;0),MAX(0,T84+U84-MIN(Schulden!G12,T84+U84)),0)+IF(AND(Schulden!J13&lt;Schulden!J8,X84&gt;0),MAX(0,X84+Y84-MIN(Schulden!G13,X84+Y84)),0)+IF(AND(Schulden!J14&lt;Schulden!J8,AB84&gt;0),MAX(0,AB84+AC84-MIN(Schulden!G14,AB84+AC84)),0)+IF(AND(Schulden!J15&lt;Schulden!J8,AF84&gt;0),MAX(0,AF84+AG84-MIN(Schulden!G15,AF84+AG84)),0)+IF(AND(Schulden!J16&lt;Schulden!J8,AJ84&gt;0),MAX(0,AJ84+AK84-MIN(Schulden!G16,AJ84+AK84)),0)+IF(AND(Schulden!J17&lt;Schulden!J8,AN84&gt;0),MAX(0,AN84+AO84-MIN(Schulden!G17,AN84+AO84)),0)+IF(AND(Schulden!J18&lt;Schulden!J8,AR84&gt;0),MAX(0,AR84+AS84-MIN(Schulden!G18,AR84+AS84)),0)+IF(AND(Schulden!J19&lt;Schulden!J8,AV84&gt;0),MAX(0,AV84+AW84-MIN(Schulden!G19,AV84+AW84)),0)+IF(AND(Schulden!J20&lt;Schulden!J8,AZ84&gt;0),MAX(0,AZ84+BA84-MIN(Schulden!G20,AZ84+BA84)),0)+IF(AND(Schulden!J21&lt;Schulden!J8,BD84&gt;0),MAX(0,BD84+BE84-MIN(Schulden!G21,BD84+BE84)),0)+IF(AND(Schulden!J22&lt;Schulden!J8,BH84&gt;0),MAX(0,BH84+BI84-MIN(Schulden!G22,BH84+BI84)),0))),MAX(0,D84+E84-MIN(Schulden!G8,D84+E84)))+SUMIFS(Sonderzahlungen!$D$8:$D$67,Sonderzahlungen!$G$8:$G$67,$B84,Sonderzahlungen!$E$8:$E$67,"Gezielte Schuld",Sonderzahlungen!$F$8:$F$67,Schulden!B8)))</f>
        <v/>
      </c>
      <c r="G84" s="24">
        <f>MAX(0,D84+E84-F84)</f>
        <v/>
      </c>
      <c r="H84" s="24">
        <f>K83</f>
        <v/>
      </c>
      <c r="I84" s="24">
        <f>IF(H84&lt;=0,0,H84*Schulden!F9/12)</f>
        <v/>
      </c>
      <c r="J84" s="24">
        <f>IF(H84&lt;=0,0,MIN(H84+I84,MIN(Schulden!G9,H84+I84)+MIN(MAX(0,Strategie!$C$9+SUMIFS(Sonderzahlungen!$D$8:$D$67,Sonderzahlungen!$G$8:$G$67,$B84,Sonderzahlungen!$E$8:$E$67,"Nach Strategie")-(IF(AND(Schulden!J8&lt;Schulden!J9,D84&gt;0),MAX(0,D84+E84-MIN(Schulden!G8,D84+E84)),0)+IF(AND(Schulden!J9&lt;Schulden!J9,H84&gt;0),MAX(0,H84+I84-MIN(Schulden!G9,H84+I84)),0)+IF(AND(Schulden!J10&lt;Schulden!J9,L84&gt;0),MAX(0,L84+M84-MIN(Schulden!G10,L84+M84)),0)+IF(AND(Schulden!J11&lt;Schulden!J9,P84&gt;0),MAX(0,P84+Q84-MIN(Schulden!G11,P84+Q84)),0)+IF(AND(Schulden!J12&lt;Schulden!J9,T84&gt;0),MAX(0,T84+U84-MIN(Schulden!G12,T84+U84)),0)+IF(AND(Schulden!J13&lt;Schulden!J9,X84&gt;0),MAX(0,X84+Y84-MIN(Schulden!G13,X84+Y84)),0)+IF(AND(Schulden!J14&lt;Schulden!J9,AB84&gt;0),MAX(0,AB84+AC84-MIN(Schulden!G14,AB84+AC84)),0)+IF(AND(Schulden!J15&lt;Schulden!J9,AF84&gt;0),MAX(0,AF84+AG84-MIN(Schulden!G15,AF84+AG84)),0)+IF(AND(Schulden!J16&lt;Schulden!J9,AJ84&gt;0),MAX(0,AJ84+AK84-MIN(Schulden!G16,AJ84+AK84)),0)+IF(AND(Schulden!J17&lt;Schulden!J9,AN84&gt;0),MAX(0,AN84+AO84-MIN(Schulden!G17,AN84+AO84)),0)+IF(AND(Schulden!J18&lt;Schulden!J9,AR84&gt;0),MAX(0,AR84+AS84-MIN(Schulden!G18,AR84+AS84)),0)+IF(AND(Schulden!J19&lt;Schulden!J9,AV84&gt;0),MAX(0,AV84+AW84-MIN(Schulden!G19,AV84+AW84)),0)+IF(AND(Schulden!J20&lt;Schulden!J9,AZ84&gt;0),MAX(0,AZ84+BA84-MIN(Schulden!G20,AZ84+BA84)),0)+IF(AND(Schulden!J21&lt;Schulden!J9,BD84&gt;0),MAX(0,BD84+BE84-MIN(Schulden!G21,BD84+BE84)),0)+IF(AND(Schulden!J22&lt;Schulden!J9,BH84&gt;0),MAX(0,BH84+BI84-MIN(Schulden!G22,BH84+BI84)),0))),MAX(0,H84+I84-MIN(Schulden!G9,H84+I84)))+SUMIFS(Sonderzahlungen!$D$8:$D$67,Sonderzahlungen!$G$8:$G$67,$B84,Sonderzahlungen!$E$8:$E$67,"Gezielte Schuld",Sonderzahlungen!$F$8:$F$67,Schulden!B9)))</f>
        <v/>
      </c>
      <c r="K84" s="24">
        <f>MAX(0,H84+I84-J84)</f>
        <v/>
      </c>
      <c r="L84" s="24">
        <f>O83</f>
        <v/>
      </c>
      <c r="M84" s="24">
        <f>IF(L84&lt;=0,0,L84*Schulden!F10/12)</f>
        <v/>
      </c>
      <c r="N84" s="24">
        <f>IF(L84&lt;=0,0,MIN(L84+M84,MIN(Schulden!G10,L84+M84)+MIN(MAX(0,Strategie!$C$9+SUMIFS(Sonderzahlungen!$D$8:$D$67,Sonderzahlungen!$G$8:$G$67,$B84,Sonderzahlungen!$E$8:$E$67,"Nach Strategie")-(IF(AND(Schulden!J8&lt;Schulden!J10,D84&gt;0),MAX(0,D84+E84-MIN(Schulden!G8,D84+E84)),0)+IF(AND(Schulden!J9&lt;Schulden!J10,H84&gt;0),MAX(0,H84+I84-MIN(Schulden!G9,H84+I84)),0)+IF(AND(Schulden!J10&lt;Schulden!J10,L84&gt;0),MAX(0,L84+M84-MIN(Schulden!G10,L84+M84)),0)+IF(AND(Schulden!J11&lt;Schulden!J10,P84&gt;0),MAX(0,P84+Q84-MIN(Schulden!G11,P84+Q84)),0)+IF(AND(Schulden!J12&lt;Schulden!J10,T84&gt;0),MAX(0,T84+U84-MIN(Schulden!G12,T84+U84)),0)+IF(AND(Schulden!J13&lt;Schulden!J10,X84&gt;0),MAX(0,X84+Y84-MIN(Schulden!G13,X84+Y84)),0)+IF(AND(Schulden!J14&lt;Schulden!J10,AB84&gt;0),MAX(0,AB84+AC84-MIN(Schulden!G14,AB84+AC84)),0)+IF(AND(Schulden!J15&lt;Schulden!J10,AF84&gt;0),MAX(0,AF84+AG84-MIN(Schulden!G15,AF84+AG84)),0)+IF(AND(Schulden!J16&lt;Schulden!J10,AJ84&gt;0),MAX(0,AJ84+AK84-MIN(Schulden!G16,AJ84+AK84)),0)+IF(AND(Schulden!J17&lt;Schulden!J10,AN84&gt;0),MAX(0,AN84+AO84-MIN(Schulden!G17,AN84+AO84)),0)+IF(AND(Schulden!J18&lt;Schulden!J10,AR84&gt;0),MAX(0,AR84+AS84-MIN(Schulden!G18,AR84+AS84)),0)+IF(AND(Schulden!J19&lt;Schulden!J10,AV84&gt;0),MAX(0,AV84+AW84-MIN(Schulden!G19,AV84+AW84)),0)+IF(AND(Schulden!J20&lt;Schulden!J10,AZ84&gt;0),MAX(0,AZ84+BA84-MIN(Schulden!G20,AZ84+BA84)),0)+IF(AND(Schulden!J21&lt;Schulden!J10,BD84&gt;0),MAX(0,BD84+BE84-MIN(Schulden!G21,BD84+BE84)),0)+IF(AND(Schulden!J22&lt;Schulden!J10,BH84&gt;0),MAX(0,BH84+BI84-MIN(Schulden!G22,BH84+BI84)),0))),MAX(0,L84+M84-MIN(Schulden!G10,L84+M84)))+SUMIFS(Sonderzahlungen!$D$8:$D$67,Sonderzahlungen!$G$8:$G$67,$B84,Sonderzahlungen!$E$8:$E$67,"Gezielte Schuld",Sonderzahlungen!$F$8:$F$67,Schulden!B10)))</f>
        <v/>
      </c>
      <c r="O84" s="24">
        <f>MAX(0,L84+M84-N84)</f>
        <v/>
      </c>
      <c r="P84" s="24">
        <f>S83</f>
        <v/>
      </c>
      <c r="Q84" s="24">
        <f>IF(P84&lt;=0,0,P84*Schulden!F11/12)</f>
        <v/>
      </c>
      <c r="R84" s="24">
        <f>IF(P84&lt;=0,0,MIN(P84+Q84,MIN(Schulden!G11,P84+Q84)+MIN(MAX(0,Strategie!$C$9+SUMIFS(Sonderzahlungen!$D$8:$D$67,Sonderzahlungen!$G$8:$G$67,$B84,Sonderzahlungen!$E$8:$E$67,"Nach Strategie")-(IF(AND(Schulden!J8&lt;Schulden!J11,D84&gt;0),MAX(0,D84+E84-MIN(Schulden!G8,D84+E84)),0)+IF(AND(Schulden!J9&lt;Schulden!J11,H84&gt;0),MAX(0,H84+I84-MIN(Schulden!G9,H84+I84)),0)+IF(AND(Schulden!J10&lt;Schulden!J11,L84&gt;0),MAX(0,L84+M84-MIN(Schulden!G10,L84+M84)),0)+IF(AND(Schulden!J11&lt;Schulden!J11,P84&gt;0),MAX(0,P84+Q84-MIN(Schulden!G11,P84+Q84)),0)+IF(AND(Schulden!J12&lt;Schulden!J11,T84&gt;0),MAX(0,T84+U84-MIN(Schulden!G12,T84+U84)),0)+IF(AND(Schulden!J13&lt;Schulden!J11,X84&gt;0),MAX(0,X84+Y84-MIN(Schulden!G13,X84+Y84)),0)+IF(AND(Schulden!J14&lt;Schulden!J11,AB84&gt;0),MAX(0,AB84+AC84-MIN(Schulden!G14,AB84+AC84)),0)+IF(AND(Schulden!J15&lt;Schulden!J11,AF84&gt;0),MAX(0,AF84+AG84-MIN(Schulden!G15,AF84+AG84)),0)+IF(AND(Schulden!J16&lt;Schulden!J11,AJ84&gt;0),MAX(0,AJ84+AK84-MIN(Schulden!G16,AJ84+AK84)),0)+IF(AND(Schulden!J17&lt;Schulden!J11,AN84&gt;0),MAX(0,AN84+AO84-MIN(Schulden!G17,AN84+AO84)),0)+IF(AND(Schulden!J18&lt;Schulden!J11,AR84&gt;0),MAX(0,AR84+AS84-MIN(Schulden!G18,AR84+AS84)),0)+IF(AND(Schulden!J19&lt;Schulden!J11,AV84&gt;0),MAX(0,AV84+AW84-MIN(Schulden!G19,AV84+AW84)),0)+IF(AND(Schulden!J20&lt;Schulden!J11,AZ84&gt;0),MAX(0,AZ84+BA84-MIN(Schulden!G20,AZ84+BA84)),0)+IF(AND(Schulden!J21&lt;Schulden!J11,BD84&gt;0),MAX(0,BD84+BE84-MIN(Schulden!G21,BD84+BE84)),0)+IF(AND(Schulden!J22&lt;Schulden!J11,BH84&gt;0),MAX(0,BH84+BI84-MIN(Schulden!G22,BH84+BI84)),0))),MAX(0,P84+Q84-MIN(Schulden!G11,P84+Q84)))+SUMIFS(Sonderzahlungen!$D$8:$D$67,Sonderzahlungen!$G$8:$G$67,$B84,Sonderzahlungen!$E$8:$E$67,"Gezielte Schuld",Sonderzahlungen!$F$8:$F$67,Schulden!B11)))</f>
        <v/>
      </c>
      <c r="S84" s="24">
        <f>MAX(0,P84+Q84-R84)</f>
        <v/>
      </c>
      <c r="T84" s="24">
        <f>W83</f>
        <v/>
      </c>
      <c r="U84" s="24">
        <f>IF(T84&lt;=0,0,T84*Schulden!F12/12)</f>
        <v/>
      </c>
      <c r="V84" s="24">
        <f>IF(T84&lt;=0,0,MIN(T84+U84,MIN(Schulden!G12,T84+U84)+MIN(MAX(0,Strategie!$C$9+SUMIFS(Sonderzahlungen!$D$8:$D$67,Sonderzahlungen!$G$8:$G$67,$B84,Sonderzahlungen!$E$8:$E$67,"Nach Strategie")-(IF(AND(Schulden!J8&lt;Schulden!J12,D84&gt;0),MAX(0,D84+E84-MIN(Schulden!G8,D84+E84)),0)+IF(AND(Schulden!J9&lt;Schulden!J12,H84&gt;0),MAX(0,H84+I84-MIN(Schulden!G9,H84+I84)),0)+IF(AND(Schulden!J10&lt;Schulden!J12,L84&gt;0),MAX(0,L84+M84-MIN(Schulden!G10,L84+M84)),0)+IF(AND(Schulden!J11&lt;Schulden!J12,P84&gt;0),MAX(0,P84+Q84-MIN(Schulden!G11,P84+Q84)),0)+IF(AND(Schulden!J12&lt;Schulden!J12,T84&gt;0),MAX(0,T84+U84-MIN(Schulden!G12,T84+U84)),0)+IF(AND(Schulden!J13&lt;Schulden!J12,X84&gt;0),MAX(0,X84+Y84-MIN(Schulden!G13,X84+Y84)),0)+IF(AND(Schulden!J14&lt;Schulden!J12,AB84&gt;0),MAX(0,AB84+AC84-MIN(Schulden!G14,AB84+AC84)),0)+IF(AND(Schulden!J15&lt;Schulden!J12,AF84&gt;0),MAX(0,AF84+AG84-MIN(Schulden!G15,AF84+AG84)),0)+IF(AND(Schulden!J16&lt;Schulden!J12,AJ84&gt;0),MAX(0,AJ84+AK84-MIN(Schulden!G16,AJ84+AK84)),0)+IF(AND(Schulden!J17&lt;Schulden!J12,AN84&gt;0),MAX(0,AN84+AO84-MIN(Schulden!G17,AN84+AO84)),0)+IF(AND(Schulden!J18&lt;Schulden!J12,AR84&gt;0),MAX(0,AR84+AS84-MIN(Schulden!G18,AR84+AS84)),0)+IF(AND(Schulden!J19&lt;Schulden!J12,AV84&gt;0),MAX(0,AV84+AW84-MIN(Schulden!G19,AV84+AW84)),0)+IF(AND(Schulden!J20&lt;Schulden!J12,AZ84&gt;0),MAX(0,AZ84+BA84-MIN(Schulden!G20,AZ84+BA84)),0)+IF(AND(Schulden!J21&lt;Schulden!J12,BD84&gt;0),MAX(0,BD84+BE84-MIN(Schulden!G21,BD84+BE84)),0)+IF(AND(Schulden!J22&lt;Schulden!J12,BH84&gt;0),MAX(0,BH84+BI84-MIN(Schulden!G22,BH84+BI84)),0))),MAX(0,T84+U84-MIN(Schulden!G12,T84+U84)))+SUMIFS(Sonderzahlungen!$D$8:$D$67,Sonderzahlungen!$G$8:$G$67,$B84,Sonderzahlungen!$E$8:$E$67,"Gezielte Schuld",Sonderzahlungen!$F$8:$F$67,Schulden!B12)))</f>
        <v/>
      </c>
      <c r="W84" s="24">
        <f>MAX(0,T84+U84-V84)</f>
        <v/>
      </c>
      <c r="X84" s="24">
        <f>AA83</f>
        <v/>
      </c>
      <c r="Y84" s="24">
        <f>IF(X84&lt;=0,0,X84*Schulden!F13/12)</f>
        <v/>
      </c>
      <c r="Z84" s="24">
        <f>IF(X84&lt;=0,0,MIN(X84+Y84,MIN(Schulden!G13,X84+Y84)+MIN(MAX(0,Strategie!$C$9+SUMIFS(Sonderzahlungen!$D$8:$D$67,Sonderzahlungen!$G$8:$G$67,$B84,Sonderzahlungen!$E$8:$E$67,"Nach Strategie")-(IF(AND(Schulden!J8&lt;Schulden!J13,D84&gt;0),MAX(0,D84+E84-MIN(Schulden!G8,D84+E84)),0)+IF(AND(Schulden!J9&lt;Schulden!J13,H84&gt;0),MAX(0,H84+I84-MIN(Schulden!G9,H84+I84)),0)+IF(AND(Schulden!J10&lt;Schulden!J13,L84&gt;0),MAX(0,L84+M84-MIN(Schulden!G10,L84+M84)),0)+IF(AND(Schulden!J11&lt;Schulden!J13,P84&gt;0),MAX(0,P84+Q84-MIN(Schulden!G11,P84+Q84)),0)+IF(AND(Schulden!J12&lt;Schulden!J13,T84&gt;0),MAX(0,T84+U84-MIN(Schulden!G12,T84+U84)),0)+IF(AND(Schulden!J13&lt;Schulden!J13,X84&gt;0),MAX(0,X84+Y84-MIN(Schulden!G13,X84+Y84)),0)+IF(AND(Schulden!J14&lt;Schulden!J13,AB84&gt;0),MAX(0,AB84+AC84-MIN(Schulden!G14,AB84+AC84)),0)+IF(AND(Schulden!J15&lt;Schulden!J13,AF84&gt;0),MAX(0,AF84+AG84-MIN(Schulden!G15,AF84+AG84)),0)+IF(AND(Schulden!J16&lt;Schulden!J13,AJ84&gt;0),MAX(0,AJ84+AK84-MIN(Schulden!G16,AJ84+AK84)),0)+IF(AND(Schulden!J17&lt;Schulden!J13,AN84&gt;0),MAX(0,AN84+AO84-MIN(Schulden!G17,AN84+AO84)),0)+IF(AND(Schulden!J18&lt;Schulden!J13,AR84&gt;0),MAX(0,AR84+AS84-MIN(Schulden!G18,AR84+AS84)),0)+IF(AND(Schulden!J19&lt;Schulden!J13,AV84&gt;0),MAX(0,AV84+AW84-MIN(Schulden!G19,AV84+AW84)),0)+IF(AND(Schulden!J20&lt;Schulden!J13,AZ84&gt;0),MAX(0,AZ84+BA84-MIN(Schulden!G20,AZ84+BA84)),0)+IF(AND(Schulden!J21&lt;Schulden!J13,BD84&gt;0),MAX(0,BD84+BE84-MIN(Schulden!G21,BD84+BE84)),0)+IF(AND(Schulden!J22&lt;Schulden!J13,BH84&gt;0),MAX(0,BH84+BI84-MIN(Schulden!G22,BH84+BI84)),0))),MAX(0,X84+Y84-MIN(Schulden!G13,X84+Y84)))+SUMIFS(Sonderzahlungen!$D$8:$D$67,Sonderzahlungen!$G$8:$G$67,$B84,Sonderzahlungen!$E$8:$E$67,"Gezielte Schuld",Sonderzahlungen!$F$8:$F$67,Schulden!B13)))</f>
        <v/>
      </c>
      <c r="AA84" s="24">
        <f>MAX(0,X84+Y84-Z84)</f>
        <v/>
      </c>
      <c r="AB84" s="24">
        <f>AE83</f>
        <v/>
      </c>
      <c r="AC84" s="24">
        <f>IF(AB84&lt;=0,0,AB84*Schulden!F14/12)</f>
        <v/>
      </c>
      <c r="AD84" s="24">
        <f>IF(AB84&lt;=0,0,MIN(AB84+AC84,MIN(Schulden!G14,AB84+AC84)+MIN(MAX(0,Strategie!$C$9+SUMIFS(Sonderzahlungen!$D$8:$D$67,Sonderzahlungen!$G$8:$G$67,$B84,Sonderzahlungen!$E$8:$E$67,"Nach Strategie")-(IF(AND(Schulden!J8&lt;Schulden!J14,D84&gt;0),MAX(0,D84+E84-MIN(Schulden!G8,D84+E84)),0)+IF(AND(Schulden!J9&lt;Schulden!J14,H84&gt;0),MAX(0,H84+I84-MIN(Schulden!G9,H84+I84)),0)+IF(AND(Schulden!J10&lt;Schulden!J14,L84&gt;0),MAX(0,L84+M84-MIN(Schulden!G10,L84+M84)),0)+IF(AND(Schulden!J11&lt;Schulden!J14,P84&gt;0),MAX(0,P84+Q84-MIN(Schulden!G11,P84+Q84)),0)+IF(AND(Schulden!J12&lt;Schulden!J14,T84&gt;0),MAX(0,T84+U84-MIN(Schulden!G12,T84+U84)),0)+IF(AND(Schulden!J13&lt;Schulden!J14,X84&gt;0),MAX(0,X84+Y84-MIN(Schulden!G13,X84+Y84)),0)+IF(AND(Schulden!J14&lt;Schulden!J14,AB84&gt;0),MAX(0,AB84+AC84-MIN(Schulden!G14,AB84+AC84)),0)+IF(AND(Schulden!J15&lt;Schulden!J14,AF84&gt;0),MAX(0,AF84+AG84-MIN(Schulden!G15,AF84+AG84)),0)+IF(AND(Schulden!J16&lt;Schulden!J14,AJ84&gt;0),MAX(0,AJ84+AK84-MIN(Schulden!G16,AJ84+AK84)),0)+IF(AND(Schulden!J17&lt;Schulden!J14,AN84&gt;0),MAX(0,AN84+AO84-MIN(Schulden!G17,AN84+AO84)),0)+IF(AND(Schulden!J18&lt;Schulden!J14,AR84&gt;0),MAX(0,AR84+AS84-MIN(Schulden!G18,AR84+AS84)),0)+IF(AND(Schulden!J19&lt;Schulden!J14,AV84&gt;0),MAX(0,AV84+AW84-MIN(Schulden!G19,AV84+AW84)),0)+IF(AND(Schulden!J20&lt;Schulden!J14,AZ84&gt;0),MAX(0,AZ84+BA84-MIN(Schulden!G20,AZ84+BA84)),0)+IF(AND(Schulden!J21&lt;Schulden!J14,BD84&gt;0),MAX(0,BD84+BE84-MIN(Schulden!G21,BD84+BE84)),0)+IF(AND(Schulden!J22&lt;Schulden!J14,BH84&gt;0),MAX(0,BH84+BI84-MIN(Schulden!G22,BH84+BI84)),0))),MAX(0,AB84+AC84-MIN(Schulden!G14,AB84+AC84)))+SUMIFS(Sonderzahlungen!$D$8:$D$67,Sonderzahlungen!$G$8:$G$67,$B84,Sonderzahlungen!$E$8:$E$67,"Gezielte Schuld",Sonderzahlungen!$F$8:$F$67,Schulden!B14)))</f>
        <v/>
      </c>
      <c r="AE84" s="24">
        <f>MAX(0,AB84+AC84-AD84)</f>
        <v/>
      </c>
      <c r="AF84" s="24">
        <f>AI83</f>
        <v/>
      </c>
      <c r="AG84" s="24">
        <f>IF(AF84&lt;=0,0,AF84*Schulden!F15/12)</f>
        <v/>
      </c>
      <c r="AH84" s="24">
        <f>IF(AF84&lt;=0,0,MIN(AF84+AG84,MIN(Schulden!G15,AF84+AG84)+MIN(MAX(0,Strategie!$C$9+SUMIFS(Sonderzahlungen!$D$8:$D$67,Sonderzahlungen!$G$8:$G$67,$B84,Sonderzahlungen!$E$8:$E$67,"Nach Strategie")-(IF(AND(Schulden!J8&lt;Schulden!J15,D84&gt;0),MAX(0,D84+E84-MIN(Schulden!G8,D84+E84)),0)+IF(AND(Schulden!J9&lt;Schulden!J15,H84&gt;0),MAX(0,H84+I84-MIN(Schulden!G9,H84+I84)),0)+IF(AND(Schulden!J10&lt;Schulden!J15,L84&gt;0),MAX(0,L84+M84-MIN(Schulden!G10,L84+M84)),0)+IF(AND(Schulden!J11&lt;Schulden!J15,P84&gt;0),MAX(0,P84+Q84-MIN(Schulden!G11,P84+Q84)),0)+IF(AND(Schulden!J12&lt;Schulden!J15,T84&gt;0),MAX(0,T84+U84-MIN(Schulden!G12,T84+U84)),0)+IF(AND(Schulden!J13&lt;Schulden!J15,X84&gt;0),MAX(0,X84+Y84-MIN(Schulden!G13,X84+Y84)),0)+IF(AND(Schulden!J14&lt;Schulden!J15,AB84&gt;0),MAX(0,AB84+AC84-MIN(Schulden!G14,AB84+AC84)),0)+IF(AND(Schulden!J15&lt;Schulden!J15,AF84&gt;0),MAX(0,AF84+AG84-MIN(Schulden!G15,AF84+AG84)),0)+IF(AND(Schulden!J16&lt;Schulden!J15,AJ84&gt;0),MAX(0,AJ84+AK84-MIN(Schulden!G16,AJ84+AK84)),0)+IF(AND(Schulden!J17&lt;Schulden!J15,AN84&gt;0),MAX(0,AN84+AO84-MIN(Schulden!G17,AN84+AO84)),0)+IF(AND(Schulden!J18&lt;Schulden!J15,AR84&gt;0),MAX(0,AR84+AS84-MIN(Schulden!G18,AR84+AS84)),0)+IF(AND(Schulden!J19&lt;Schulden!J15,AV84&gt;0),MAX(0,AV84+AW84-MIN(Schulden!G19,AV84+AW84)),0)+IF(AND(Schulden!J20&lt;Schulden!J15,AZ84&gt;0),MAX(0,AZ84+BA84-MIN(Schulden!G20,AZ84+BA84)),0)+IF(AND(Schulden!J21&lt;Schulden!J15,BD84&gt;0),MAX(0,BD84+BE84-MIN(Schulden!G21,BD84+BE84)),0)+IF(AND(Schulden!J22&lt;Schulden!J15,BH84&gt;0),MAX(0,BH84+BI84-MIN(Schulden!G22,BH84+BI84)),0))),MAX(0,AF84+AG84-MIN(Schulden!G15,AF84+AG84)))+SUMIFS(Sonderzahlungen!$D$8:$D$67,Sonderzahlungen!$G$8:$G$67,$B84,Sonderzahlungen!$E$8:$E$67,"Gezielte Schuld",Sonderzahlungen!$F$8:$F$67,Schulden!B15)))</f>
        <v/>
      </c>
      <c r="AI84" s="24">
        <f>MAX(0,AF84+AG84-AH84)</f>
        <v/>
      </c>
      <c r="AJ84" s="24">
        <f>AM83</f>
        <v/>
      </c>
      <c r="AK84" s="24">
        <f>IF(AJ84&lt;=0,0,AJ84*Schulden!F16/12)</f>
        <v/>
      </c>
      <c r="AL84" s="24">
        <f>IF(AJ84&lt;=0,0,MIN(AJ84+AK84,MIN(Schulden!G16,AJ84+AK84)+MIN(MAX(0,Strategie!$C$9+SUMIFS(Sonderzahlungen!$D$8:$D$67,Sonderzahlungen!$G$8:$G$67,$B84,Sonderzahlungen!$E$8:$E$67,"Nach Strategie")-(IF(AND(Schulden!J8&lt;Schulden!J16,D84&gt;0),MAX(0,D84+E84-MIN(Schulden!G8,D84+E84)),0)+IF(AND(Schulden!J9&lt;Schulden!J16,H84&gt;0),MAX(0,H84+I84-MIN(Schulden!G9,H84+I84)),0)+IF(AND(Schulden!J10&lt;Schulden!J16,L84&gt;0),MAX(0,L84+M84-MIN(Schulden!G10,L84+M84)),0)+IF(AND(Schulden!J11&lt;Schulden!J16,P84&gt;0),MAX(0,P84+Q84-MIN(Schulden!G11,P84+Q84)),0)+IF(AND(Schulden!J12&lt;Schulden!J16,T84&gt;0),MAX(0,T84+U84-MIN(Schulden!G12,T84+U84)),0)+IF(AND(Schulden!J13&lt;Schulden!J16,X84&gt;0),MAX(0,X84+Y84-MIN(Schulden!G13,X84+Y84)),0)+IF(AND(Schulden!J14&lt;Schulden!J16,AB84&gt;0),MAX(0,AB84+AC84-MIN(Schulden!G14,AB84+AC84)),0)+IF(AND(Schulden!J15&lt;Schulden!J16,AF84&gt;0),MAX(0,AF84+AG84-MIN(Schulden!G15,AF84+AG84)),0)+IF(AND(Schulden!J16&lt;Schulden!J16,AJ84&gt;0),MAX(0,AJ84+AK84-MIN(Schulden!G16,AJ84+AK84)),0)+IF(AND(Schulden!J17&lt;Schulden!J16,AN84&gt;0),MAX(0,AN84+AO84-MIN(Schulden!G17,AN84+AO84)),0)+IF(AND(Schulden!J18&lt;Schulden!J16,AR84&gt;0),MAX(0,AR84+AS84-MIN(Schulden!G18,AR84+AS84)),0)+IF(AND(Schulden!J19&lt;Schulden!J16,AV84&gt;0),MAX(0,AV84+AW84-MIN(Schulden!G19,AV84+AW84)),0)+IF(AND(Schulden!J20&lt;Schulden!J16,AZ84&gt;0),MAX(0,AZ84+BA84-MIN(Schulden!G20,AZ84+BA84)),0)+IF(AND(Schulden!J21&lt;Schulden!J16,BD84&gt;0),MAX(0,BD84+BE84-MIN(Schulden!G21,BD84+BE84)),0)+IF(AND(Schulden!J22&lt;Schulden!J16,BH84&gt;0),MAX(0,BH84+BI84-MIN(Schulden!G22,BH84+BI84)),0))),MAX(0,AJ84+AK84-MIN(Schulden!G16,AJ84+AK84)))+SUMIFS(Sonderzahlungen!$D$8:$D$67,Sonderzahlungen!$G$8:$G$67,$B84,Sonderzahlungen!$E$8:$E$67,"Gezielte Schuld",Sonderzahlungen!$F$8:$F$67,Schulden!B16)))</f>
        <v/>
      </c>
      <c r="AM84" s="24">
        <f>MAX(0,AJ84+AK84-AL84)</f>
        <v/>
      </c>
      <c r="AN84" s="24">
        <f>AQ83</f>
        <v/>
      </c>
      <c r="AO84" s="24">
        <f>IF(AN84&lt;=0,0,AN84*Schulden!F17/12)</f>
        <v/>
      </c>
      <c r="AP84" s="24">
        <f>IF(AN84&lt;=0,0,MIN(AN84+AO84,MIN(Schulden!G17,AN84+AO84)+MIN(MAX(0,Strategie!$C$9+SUMIFS(Sonderzahlungen!$D$8:$D$67,Sonderzahlungen!$G$8:$G$67,$B84,Sonderzahlungen!$E$8:$E$67,"Nach Strategie")-(IF(AND(Schulden!J8&lt;Schulden!J17,D84&gt;0),MAX(0,D84+E84-MIN(Schulden!G8,D84+E84)),0)+IF(AND(Schulden!J9&lt;Schulden!J17,H84&gt;0),MAX(0,H84+I84-MIN(Schulden!G9,H84+I84)),0)+IF(AND(Schulden!J10&lt;Schulden!J17,L84&gt;0),MAX(0,L84+M84-MIN(Schulden!G10,L84+M84)),0)+IF(AND(Schulden!J11&lt;Schulden!J17,P84&gt;0),MAX(0,P84+Q84-MIN(Schulden!G11,P84+Q84)),0)+IF(AND(Schulden!J12&lt;Schulden!J17,T84&gt;0),MAX(0,T84+U84-MIN(Schulden!G12,T84+U84)),0)+IF(AND(Schulden!J13&lt;Schulden!J17,X84&gt;0),MAX(0,X84+Y84-MIN(Schulden!G13,X84+Y84)),0)+IF(AND(Schulden!J14&lt;Schulden!J17,AB84&gt;0),MAX(0,AB84+AC84-MIN(Schulden!G14,AB84+AC84)),0)+IF(AND(Schulden!J15&lt;Schulden!J17,AF84&gt;0),MAX(0,AF84+AG84-MIN(Schulden!G15,AF84+AG84)),0)+IF(AND(Schulden!J16&lt;Schulden!J17,AJ84&gt;0),MAX(0,AJ84+AK84-MIN(Schulden!G16,AJ84+AK84)),0)+IF(AND(Schulden!J17&lt;Schulden!J17,AN84&gt;0),MAX(0,AN84+AO84-MIN(Schulden!G17,AN84+AO84)),0)+IF(AND(Schulden!J18&lt;Schulden!J17,AR84&gt;0),MAX(0,AR84+AS84-MIN(Schulden!G18,AR84+AS84)),0)+IF(AND(Schulden!J19&lt;Schulden!J17,AV84&gt;0),MAX(0,AV84+AW84-MIN(Schulden!G19,AV84+AW84)),0)+IF(AND(Schulden!J20&lt;Schulden!J17,AZ84&gt;0),MAX(0,AZ84+BA84-MIN(Schulden!G20,AZ84+BA84)),0)+IF(AND(Schulden!J21&lt;Schulden!J17,BD84&gt;0),MAX(0,BD84+BE84-MIN(Schulden!G21,BD84+BE84)),0)+IF(AND(Schulden!J22&lt;Schulden!J17,BH84&gt;0),MAX(0,BH84+BI84-MIN(Schulden!G22,BH84+BI84)),0))),MAX(0,AN84+AO84-MIN(Schulden!G17,AN84+AO84)))+SUMIFS(Sonderzahlungen!$D$8:$D$67,Sonderzahlungen!$G$8:$G$67,$B84,Sonderzahlungen!$E$8:$E$67,"Gezielte Schuld",Sonderzahlungen!$F$8:$F$67,Schulden!B17)))</f>
        <v/>
      </c>
      <c r="AQ84" s="24">
        <f>MAX(0,AN84+AO84-AP84)</f>
        <v/>
      </c>
      <c r="AR84" s="24">
        <f>AU83</f>
        <v/>
      </c>
      <c r="AS84" s="24">
        <f>IF(AR84&lt;=0,0,AR84*Schulden!F18/12)</f>
        <v/>
      </c>
      <c r="AT84" s="24">
        <f>IF(AR84&lt;=0,0,MIN(AR84+AS84,MIN(Schulden!G18,AR84+AS84)+MIN(MAX(0,Strategie!$C$9+SUMIFS(Sonderzahlungen!$D$8:$D$67,Sonderzahlungen!$G$8:$G$67,$B84,Sonderzahlungen!$E$8:$E$67,"Nach Strategie")-(IF(AND(Schulden!J8&lt;Schulden!J18,D84&gt;0),MAX(0,D84+E84-MIN(Schulden!G8,D84+E84)),0)+IF(AND(Schulden!J9&lt;Schulden!J18,H84&gt;0),MAX(0,H84+I84-MIN(Schulden!G9,H84+I84)),0)+IF(AND(Schulden!J10&lt;Schulden!J18,L84&gt;0),MAX(0,L84+M84-MIN(Schulden!G10,L84+M84)),0)+IF(AND(Schulden!J11&lt;Schulden!J18,P84&gt;0),MAX(0,P84+Q84-MIN(Schulden!G11,P84+Q84)),0)+IF(AND(Schulden!J12&lt;Schulden!J18,T84&gt;0),MAX(0,T84+U84-MIN(Schulden!G12,T84+U84)),0)+IF(AND(Schulden!J13&lt;Schulden!J18,X84&gt;0),MAX(0,X84+Y84-MIN(Schulden!G13,X84+Y84)),0)+IF(AND(Schulden!J14&lt;Schulden!J18,AB84&gt;0),MAX(0,AB84+AC84-MIN(Schulden!G14,AB84+AC84)),0)+IF(AND(Schulden!J15&lt;Schulden!J18,AF84&gt;0),MAX(0,AF84+AG84-MIN(Schulden!G15,AF84+AG84)),0)+IF(AND(Schulden!J16&lt;Schulden!J18,AJ84&gt;0),MAX(0,AJ84+AK84-MIN(Schulden!G16,AJ84+AK84)),0)+IF(AND(Schulden!J17&lt;Schulden!J18,AN84&gt;0),MAX(0,AN84+AO84-MIN(Schulden!G17,AN84+AO84)),0)+IF(AND(Schulden!J18&lt;Schulden!J18,AR84&gt;0),MAX(0,AR84+AS84-MIN(Schulden!G18,AR84+AS84)),0)+IF(AND(Schulden!J19&lt;Schulden!J18,AV84&gt;0),MAX(0,AV84+AW84-MIN(Schulden!G19,AV84+AW84)),0)+IF(AND(Schulden!J20&lt;Schulden!J18,AZ84&gt;0),MAX(0,AZ84+BA84-MIN(Schulden!G20,AZ84+BA84)),0)+IF(AND(Schulden!J21&lt;Schulden!J18,BD84&gt;0),MAX(0,BD84+BE84-MIN(Schulden!G21,BD84+BE84)),0)+IF(AND(Schulden!J22&lt;Schulden!J18,BH84&gt;0),MAX(0,BH84+BI84-MIN(Schulden!G22,BH84+BI84)),0))),MAX(0,AR84+AS84-MIN(Schulden!G18,AR84+AS84)))+SUMIFS(Sonderzahlungen!$D$8:$D$67,Sonderzahlungen!$G$8:$G$67,$B84,Sonderzahlungen!$E$8:$E$67,"Gezielte Schuld",Sonderzahlungen!$F$8:$F$67,Schulden!B18)))</f>
        <v/>
      </c>
      <c r="AU84" s="24">
        <f>MAX(0,AR84+AS84-AT84)</f>
        <v/>
      </c>
      <c r="AV84" s="24">
        <f>AY83</f>
        <v/>
      </c>
      <c r="AW84" s="24">
        <f>IF(AV84&lt;=0,0,AV84*Schulden!F19/12)</f>
        <v/>
      </c>
      <c r="AX84" s="24">
        <f>IF(AV84&lt;=0,0,MIN(AV84+AW84,MIN(Schulden!G19,AV84+AW84)+MIN(MAX(0,Strategie!$C$9+SUMIFS(Sonderzahlungen!$D$8:$D$67,Sonderzahlungen!$G$8:$G$67,$B84,Sonderzahlungen!$E$8:$E$67,"Nach Strategie")-(IF(AND(Schulden!J8&lt;Schulden!J19,D84&gt;0),MAX(0,D84+E84-MIN(Schulden!G8,D84+E84)),0)+IF(AND(Schulden!J9&lt;Schulden!J19,H84&gt;0),MAX(0,H84+I84-MIN(Schulden!G9,H84+I84)),0)+IF(AND(Schulden!J10&lt;Schulden!J19,L84&gt;0),MAX(0,L84+M84-MIN(Schulden!G10,L84+M84)),0)+IF(AND(Schulden!J11&lt;Schulden!J19,P84&gt;0),MAX(0,P84+Q84-MIN(Schulden!G11,P84+Q84)),0)+IF(AND(Schulden!J12&lt;Schulden!J19,T84&gt;0),MAX(0,T84+U84-MIN(Schulden!G12,T84+U84)),0)+IF(AND(Schulden!J13&lt;Schulden!J19,X84&gt;0),MAX(0,X84+Y84-MIN(Schulden!G13,X84+Y84)),0)+IF(AND(Schulden!J14&lt;Schulden!J19,AB84&gt;0),MAX(0,AB84+AC84-MIN(Schulden!G14,AB84+AC84)),0)+IF(AND(Schulden!J15&lt;Schulden!J19,AF84&gt;0),MAX(0,AF84+AG84-MIN(Schulden!G15,AF84+AG84)),0)+IF(AND(Schulden!J16&lt;Schulden!J19,AJ84&gt;0),MAX(0,AJ84+AK84-MIN(Schulden!G16,AJ84+AK84)),0)+IF(AND(Schulden!J17&lt;Schulden!J19,AN84&gt;0),MAX(0,AN84+AO84-MIN(Schulden!G17,AN84+AO84)),0)+IF(AND(Schulden!J18&lt;Schulden!J19,AR84&gt;0),MAX(0,AR84+AS84-MIN(Schulden!G18,AR84+AS84)),0)+IF(AND(Schulden!J19&lt;Schulden!J19,AV84&gt;0),MAX(0,AV84+AW84-MIN(Schulden!G19,AV84+AW84)),0)+IF(AND(Schulden!J20&lt;Schulden!J19,AZ84&gt;0),MAX(0,AZ84+BA84-MIN(Schulden!G20,AZ84+BA84)),0)+IF(AND(Schulden!J21&lt;Schulden!J19,BD84&gt;0),MAX(0,BD84+BE84-MIN(Schulden!G21,BD84+BE84)),0)+IF(AND(Schulden!J22&lt;Schulden!J19,BH84&gt;0),MAX(0,BH84+BI84-MIN(Schulden!G22,BH84+BI84)),0))),MAX(0,AV84+AW84-MIN(Schulden!G19,AV84+AW84)))+SUMIFS(Sonderzahlungen!$D$8:$D$67,Sonderzahlungen!$G$8:$G$67,$B84,Sonderzahlungen!$E$8:$E$67,"Gezielte Schuld",Sonderzahlungen!$F$8:$F$67,Schulden!B19)))</f>
        <v/>
      </c>
      <c r="AY84" s="24">
        <f>MAX(0,AV84+AW84-AX84)</f>
        <v/>
      </c>
      <c r="AZ84" s="24">
        <f>BC83</f>
        <v/>
      </c>
      <c r="BA84" s="24">
        <f>IF(AZ84&lt;=0,0,AZ84*Schulden!F20/12)</f>
        <v/>
      </c>
      <c r="BB84" s="24">
        <f>IF(AZ84&lt;=0,0,MIN(AZ84+BA84,MIN(Schulden!G20,AZ84+BA84)+MIN(MAX(0,Strategie!$C$9+SUMIFS(Sonderzahlungen!$D$8:$D$67,Sonderzahlungen!$G$8:$G$67,$B84,Sonderzahlungen!$E$8:$E$67,"Nach Strategie")-(IF(AND(Schulden!J8&lt;Schulden!J20,D84&gt;0),MAX(0,D84+E84-MIN(Schulden!G8,D84+E84)),0)+IF(AND(Schulden!J9&lt;Schulden!J20,H84&gt;0),MAX(0,H84+I84-MIN(Schulden!G9,H84+I84)),0)+IF(AND(Schulden!J10&lt;Schulden!J20,L84&gt;0),MAX(0,L84+M84-MIN(Schulden!G10,L84+M84)),0)+IF(AND(Schulden!J11&lt;Schulden!J20,P84&gt;0),MAX(0,P84+Q84-MIN(Schulden!G11,P84+Q84)),0)+IF(AND(Schulden!J12&lt;Schulden!J20,T84&gt;0),MAX(0,T84+U84-MIN(Schulden!G12,T84+U84)),0)+IF(AND(Schulden!J13&lt;Schulden!J20,X84&gt;0),MAX(0,X84+Y84-MIN(Schulden!G13,X84+Y84)),0)+IF(AND(Schulden!J14&lt;Schulden!J20,AB84&gt;0),MAX(0,AB84+AC84-MIN(Schulden!G14,AB84+AC84)),0)+IF(AND(Schulden!J15&lt;Schulden!J20,AF84&gt;0),MAX(0,AF84+AG84-MIN(Schulden!G15,AF84+AG84)),0)+IF(AND(Schulden!J16&lt;Schulden!J20,AJ84&gt;0),MAX(0,AJ84+AK84-MIN(Schulden!G16,AJ84+AK84)),0)+IF(AND(Schulden!J17&lt;Schulden!J20,AN84&gt;0),MAX(0,AN84+AO84-MIN(Schulden!G17,AN84+AO84)),0)+IF(AND(Schulden!J18&lt;Schulden!J20,AR84&gt;0),MAX(0,AR84+AS84-MIN(Schulden!G18,AR84+AS84)),0)+IF(AND(Schulden!J19&lt;Schulden!J20,AV84&gt;0),MAX(0,AV84+AW84-MIN(Schulden!G19,AV84+AW84)),0)+IF(AND(Schulden!J20&lt;Schulden!J20,AZ84&gt;0),MAX(0,AZ84+BA84-MIN(Schulden!G20,AZ84+BA84)),0)+IF(AND(Schulden!J21&lt;Schulden!J20,BD84&gt;0),MAX(0,BD84+BE84-MIN(Schulden!G21,BD84+BE84)),0)+IF(AND(Schulden!J22&lt;Schulden!J20,BH84&gt;0),MAX(0,BH84+BI84-MIN(Schulden!G22,BH84+BI84)),0))),MAX(0,AZ84+BA84-MIN(Schulden!G20,AZ84+BA84)))+SUMIFS(Sonderzahlungen!$D$8:$D$67,Sonderzahlungen!$G$8:$G$67,$B84,Sonderzahlungen!$E$8:$E$67,"Gezielte Schuld",Sonderzahlungen!$F$8:$F$67,Schulden!B20)))</f>
        <v/>
      </c>
      <c r="BC84" s="24">
        <f>MAX(0,AZ84+BA84-BB84)</f>
        <v/>
      </c>
      <c r="BD84" s="24">
        <f>BG83</f>
        <v/>
      </c>
      <c r="BE84" s="24">
        <f>IF(BD84&lt;=0,0,BD84*Schulden!F21/12)</f>
        <v/>
      </c>
      <c r="BF84" s="24">
        <f>IF(BD84&lt;=0,0,MIN(BD84+BE84,MIN(Schulden!G21,BD84+BE84)+MIN(MAX(0,Strategie!$C$9+SUMIFS(Sonderzahlungen!$D$8:$D$67,Sonderzahlungen!$G$8:$G$67,$B84,Sonderzahlungen!$E$8:$E$67,"Nach Strategie")-(IF(AND(Schulden!J8&lt;Schulden!J21,D84&gt;0),MAX(0,D84+E84-MIN(Schulden!G8,D84+E84)),0)+IF(AND(Schulden!J9&lt;Schulden!J21,H84&gt;0),MAX(0,H84+I84-MIN(Schulden!G9,H84+I84)),0)+IF(AND(Schulden!J10&lt;Schulden!J21,L84&gt;0),MAX(0,L84+M84-MIN(Schulden!G10,L84+M84)),0)+IF(AND(Schulden!J11&lt;Schulden!J21,P84&gt;0),MAX(0,P84+Q84-MIN(Schulden!G11,P84+Q84)),0)+IF(AND(Schulden!J12&lt;Schulden!J21,T84&gt;0),MAX(0,T84+U84-MIN(Schulden!G12,T84+U84)),0)+IF(AND(Schulden!J13&lt;Schulden!J21,X84&gt;0),MAX(0,X84+Y84-MIN(Schulden!G13,X84+Y84)),0)+IF(AND(Schulden!J14&lt;Schulden!J21,AB84&gt;0),MAX(0,AB84+AC84-MIN(Schulden!G14,AB84+AC84)),0)+IF(AND(Schulden!J15&lt;Schulden!J21,AF84&gt;0),MAX(0,AF84+AG84-MIN(Schulden!G15,AF84+AG84)),0)+IF(AND(Schulden!J16&lt;Schulden!J21,AJ84&gt;0),MAX(0,AJ84+AK84-MIN(Schulden!G16,AJ84+AK84)),0)+IF(AND(Schulden!J17&lt;Schulden!J21,AN84&gt;0),MAX(0,AN84+AO84-MIN(Schulden!G17,AN84+AO84)),0)+IF(AND(Schulden!J18&lt;Schulden!J21,AR84&gt;0),MAX(0,AR84+AS84-MIN(Schulden!G18,AR84+AS84)),0)+IF(AND(Schulden!J19&lt;Schulden!J21,AV84&gt;0),MAX(0,AV84+AW84-MIN(Schulden!G19,AV84+AW84)),0)+IF(AND(Schulden!J20&lt;Schulden!J21,AZ84&gt;0),MAX(0,AZ84+BA84-MIN(Schulden!G20,AZ84+BA84)),0)+IF(AND(Schulden!J21&lt;Schulden!J21,BD84&gt;0),MAX(0,BD84+BE84-MIN(Schulden!G21,BD84+BE84)),0)+IF(AND(Schulden!J22&lt;Schulden!J21,BH84&gt;0),MAX(0,BH84+BI84-MIN(Schulden!G22,BH84+BI84)),0))),MAX(0,BD84+BE84-MIN(Schulden!G21,BD84+BE84)))+SUMIFS(Sonderzahlungen!$D$8:$D$67,Sonderzahlungen!$G$8:$G$67,$B84,Sonderzahlungen!$E$8:$E$67,"Gezielte Schuld",Sonderzahlungen!$F$8:$F$67,Schulden!B21)))</f>
        <v/>
      </c>
      <c r="BG84" s="24">
        <f>MAX(0,BD84+BE84-BF84)</f>
        <v/>
      </c>
      <c r="BH84" s="24">
        <f>BK83</f>
        <v/>
      </c>
      <c r="BI84" s="24">
        <f>IF(BH84&lt;=0,0,BH84*Schulden!F22/12)</f>
        <v/>
      </c>
      <c r="BJ84" s="24">
        <f>IF(BH84&lt;=0,0,MIN(BH84+BI84,MIN(Schulden!G22,BH84+BI84)+MIN(MAX(0,Strategie!$C$9+SUMIFS(Sonderzahlungen!$D$8:$D$67,Sonderzahlungen!$G$8:$G$67,$B84,Sonderzahlungen!$E$8:$E$67,"Nach Strategie")-(IF(AND(Schulden!J8&lt;Schulden!J22,D84&gt;0),MAX(0,D84+E84-MIN(Schulden!G8,D84+E84)),0)+IF(AND(Schulden!J9&lt;Schulden!J22,H84&gt;0),MAX(0,H84+I84-MIN(Schulden!G9,H84+I84)),0)+IF(AND(Schulden!J10&lt;Schulden!J22,L84&gt;0),MAX(0,L84+M84-MIN(Schulden!G10,L84+M84)),0)+IF(AND(Schulden!J11&lt;Schulden!J22,P84&gt;0),MAX(0,P84+Q84-MIN(Schulden!G11,P84+Q84)),0)+IF(AND(Schulden!J12&lt;Schulden!J22,T84&gt;0),MAX(0,T84+U84-MIN(Schulden!G12,T84+U84)),0)+IF(AND(Schulden!J13&lt;Schulden!J22,X84&gt;0),MAX(0,X84+Y84-MIN(Schulden!G13,X84+Y84)),0)+IF(AND(Schulden!J14&lt;Schulden!J22,AB84&gt;0),MAX(0,AB84+AC84-MIN(Schulden!G14,AB84+AC84)),0)+IF(AND(Schulden!J15&lt;Schulden!J22,AF84&gt;0),MAX(0,AF84+AG84-MIN(Schulden!G15,AF84+AG84)),0)+IF(AND(Schulden!J16&lt;Schulden!J22,AJ84&gt;0),MAX(0,AJ84+AK84-MIN(Schulden!G16,AJ84+AK84)),0)+IF(AND(Schulden!J17&lt;Schulden!J22,AN84&gt;0),MAX(0,AN84+AO84-MIN(Schulden!G17,AN84+AO84)),0)+IF(AND(Schulden!J18&lt;Schulden!J22,AR84&gt;0),MAX(0,AR84+AS84-MIN(Schulden!G18,AR84+AS84)),0)+IF(AND(Schulden!J19&lt;Schulden!J22,AV84&gt;0),MAX(0,AV84+AW84-MIN(Schulden!G19,AV84+AW84)),0)+IF(AND(Schulden!J20&lt;Schulden!J22,AZ84&gt;0),MAX(0,AZ84+BA84-MIN(Schulden!G20,AZ84+BA84)),0)+IF(AND(Schulden!J21&lt;Schulden!J22,BD84&gt;0),MAX(0,BD84+BE84-MIN(Schulden!G21,BD84+BE84)),0)+IF(AND(Schulden!J22&lt;Schulden!J22,BH84&gt;0),MAX(0,BH84+BI84-MIN(Schulden!G22,BH84+BI84)),0))),MAX(0,BH84+BI84-MIN(Schulden!G22,BH84+BI84)))+SUMIFS(Sonderzahlungen!$D$8:$D$67,Sonderzahlungen!$G$8:$G$67,$B84,Sonderzahlungen!$E$8:$E$67,"Gezielte Schuld",Sonderzahlungen!$F$8:$F$67,Schulden!B22)))</f>
        <v/>
      </c>
      <c r="BK84" s="24">
        <f>MAX(0,BH84+BI84-BJ84)</f>
        <v/>
      </c>
    </row>
    <row r="85">
      <c r="B85" s="23">
        <f>EDATE(B84,1)</f>
        <v/>
      </c>
      <c r="C85" s="24">
        <f>SUMIFS(Sonderzahlungen!$D$8:$D$67,Sonderzahlungen!$G$8:$G$67,B85)</f>
        <v/>
      </c>
      <c r="D85" s="24">
        <f>G84</f>
        <v/>
      </c>
      <c r="E85" s="24">
        <f>IF(D85&lt;=0,0,D85*Schulden!F8/12)</f>
        <v/>
      </c>
      <c r="F85" s="24">
        <f>IF(D85&lt;=0,0,MIN(D85+E85,MIN(Schulden!G8,D85+E85)+MIN(MAX(0,Strategie!$C$9+SUMIFS(Sonderzahlungen!$D$8:$D$67,Sonderzahlungen!$G$8:$G$67,$B85,Sonderzahlungen!$E$8:$E$67,"Nach Strategie")-(IF(AND(Schulden!J8&lt;Schulden!J8,D85&gt;0),MAX(0,D85+E85-MIN(Schulden!G8,D85+E85)),0)+IF(AND(Schulden!J9&lt;Schulden!J8,H85&gt;0),MAX(0,H85+I85-MIN(Schulden!G9,H85+I85)),0)+IF(AND(Schulden!J10&lt;Schulden!J8,L85&gt;0),MAX(0,L85+M85-MIN(Schulden!G10,L85+M85)),0)+IF(AND(Schulden!J11&lt;Schulden!J8,P85&gt;0),MAX(0,P85+Q85-MIN(Schulden!G11,P85+Q85)),0)+IF(AND(Schulden!J12&lt;Schulden!J8,T85&gt;0),MAX(0,T85+U85-MIN(Schulden!G12,T85+U85)),0)+IF(AND(Schulden!J13&lt;Schulden!J8,X85&gt;0),MAX(0,X85+Y85-MIN(Schulden!G13,X85+Y85)),0)+IF(AND(Schulden!J14&lt;Schulden!J8,AB85&gt;0),MAX(0,AB85+AC85-MIN(Schulden!G14,AB85+AC85)),0)+IF(AND(Schulden!J15&lt;Schulden!J8,AF85&gt;0),MAX(0,AF85+AG85-MIN(Schulden!G15,AF85+AG85)),0)+IF(AND(Schulden!J16&lt;Schulden!J8,AJ85&gt;0),MAX(0,AJ85+AK85-MIN(Schulden!G16,AJ85+AK85)),0)+IF(AND(Schulden!J17&lt;Schulden!J8,AN85&gt;0),MAX(0,AN85+AO85-MIN(Schulden!G17,AN85+AO85)),0)+IF(AND(Schulden!J18&lt;Schulden!J8,AR85&gt;0),MAX(0,AR85+AS85-MIN(Schulden!G18,AR85+AS85)),0)+IF(AND(Schulden!J19&lt;Schulden!J8,AV85&gt;0),MAX(0,AV85+AW85-MIN(Schulden!G19,AV85+AW85)),0)+IF(AND(Schulden!J20&lt;Schulden!J8,AZ85&gt;0),MAX(0,AZ85+BA85-MIN(Schulden!G20,AZ85+BA85)),0)+IF(AND(Schulden!J21&lt;Schulden!J8,BD85&gt;0),MAX(0,BD85+BE85-MIN(Schulden!G21,BD85+BE85)),0)+IF(AND(Schulden!J22&lt;Schulden!J8,BH85&gt;0),MAX(0,BH85+BI85-MIN(Schulden!G22,BH85+BI85)),0))),MAX(0,D85+E85-MIN(Schulden!G8,D85+E85)))+SUMIFS(Sonderzahlungen!$D$8:$D$67,Sonderzahlungen!$G$8:$G$67,$B85,Sonderzahlungen!$E$8:$E$67,"Gezielte Schuld",Sonderzahlungen!$F$8:$F$67,Schulden!B8)))</f>
        <v/>
      </c>
      <c r="G85" s="24">
        <f>MAX(0,D85+E85-F85)</f>
        <v/>
      </c>
      <c r="H85" s="24">
        <f>K84</f>
        <v/>
      </c>
      <c r="I85" s="24">
        <f>IF(H85&lt;=0,0,H85*Schulden!F9/12)</f>
        <v/>
      </c>
      <c r="J85" s="24">
        <f>IF(H85&lt;=0,0,MIN(H85+I85,MIN(Schulden!G9,H85+I85)+MIN(MAX(0,Strategie!$C$9+SUMIFS(Sonderzahlungen!$D$8:$D$67,Sonderzahlungen!$G$8:$G$67,$B85,Sonderzahlungen!$E$8:$E$67,"Nach Strategie")-(IF(AND(Schulden!J8&lt;Schulden!J9,D85&gt;0),MAX(0,D85+E85-MIN(Schulden!G8,D85+E85)),0)+IF(AND(Schulden!J9&lt;Schulden!J9,H85&gt;0),MAX(0,H85+I85-MIN(Schulden!G9,H85+I85)),0)+IF(AND(Schulden!J10&lt;Schulden!J9,L85&gt;0),MAX(0,L85+M85-MIN(Schulden!G10,L85+M85)),0)+IF(AND(Schulden!J11&lt;Schulden!J9,P85&gt;0),MAX(0,P85+Q85-MIN(Schulden!G11,P85+Q85)),0)+IF(AND(Schulden!J12&lt;Schulden!J9,T85&gt;0),MAX(0,T85+U85-MIN(Schulden!G12,T85+U85)),0)+IF(AND(Schulden!J13&lt;Schulden!J9,X85&gt;0),MAX(0,X85+Y85-MIN(Schulden!G13,X85+Y85)),0)+IF(AND(Schulden!J14&lt;Schulden!J9,AB85&gt;0),MAX(0,AB85+AC85-MIN(Schulden!G14,AB85+AC85)),0)+IF(AND(Schulden!J15&lt;Schulden!J9,AF85&gt;0),MAX(0,AF85+AG85-MIN(Schulden!G15,AF85+AG85)),0)+IF(AND(Schulden!J16&lt;Schulden!J9,AJ85&gt;0),MAX(0,AJ85+AK85-MIN(Schulden!G16,AJ85+AK85)),0)+IF(AND(Schulden!J17&lt;Schulden!J9,AN85&gt;0),MAX(0,AN85+AO85-MIN(Schulden!G17,AN85+AO85)),0)+IF(AND(Schulden!J18&lt;Schulden!J9,AR85&gt;0),MAX(0,AR85+AS85-MIN(Schulden!G18,AR85+AS85)),0)+IF(AND(Schulden!J19&lt;Schulden!J9,AV85&gt;0),MAX(0,AV85+AW85-MIN(Schulden!G19,AV85+AW85)),0)+IF(AND(Schulden!J20&lt;Schulden!J9,AZ85&gt;0),MAX(0,AZ85+BA85-MIN(Schulden!G20,AZ85+BA85)),0)+IF(AND(Schulden!J21&lt;Schulden!J9,BD85&gt;0),MAX(0,BD85+BE85-MIN(Schulden!G21,BD85+BE85)),0)+IF(AND(Schulden!J22&lt;Schulden!J9,BH85&gt;0),MAX(0,BH85+BI85-MIN(Schulden!G22,BH85+BI85)),0))),MAX(0,H85+I85-MIN(Schulden!G9,H85+I85)))+SUMIFS(Sonderzahlungen!$D$8:$D$67,Sonderzahlungen!$G$8:$G$67,$B85,Sonderzahlungen!$E$8:$E$67,"Gezielte Schuld",Sonderzahlungen!$F$8:$F$67,Schulden!B9)))</f>
        <v/>
      </c>
      <c r="K85" s="24">
        <f>MAX(0,H85+I85-J85)</f>
        <v/>
      </c>
      <c r="L85" s="24">
        <f>O84</f>
        <v/>
      </c>
      <c r="M85" s="24">
        <f>IF(L85&lt;=0,0,L85*Schulden!F10/12)</f>
        <v/>
      </c>
      <c r="N85" s="24">
        <f>IF(L85&lt;=0,0,MIN(L85+M85,MIN(Schulden!G10,L85+M85)+MIN(MAX(0,Strategie!$C$9+SUMIFS(Sonderzahlungen!$D$8:$D$67,Sonderzahlungen!$G$8:$G$67,$B85,Sonderzahlungen!$E$8:$E$67,"Nach Strategie")-(IF(AND(Schulden!J8&lt;Schulden!J10,D85&gt;0),MAX(0,D85+E85-MIN(Schulden!G8,D85+E85)),0)+IF(AND(Schulden!J9&lt;Schulden!J10,H85&gt;0),MAX(0,H85+I85-MIN(Schulden!G9,H85+I85)),0)+IF(AND(Schulden!J10&lt;Schulden!J10,L85&gt;0),MAX(0,L85+M85-MIN(Schulden!G10,L85+M85)),0)+IF(AND(Schulden!J11&lt;Schulden!J10,P85&gt;0),MAX(0,P85+Q85-MIN(Schulden!G11,P85+Q85)),0)+IF(AND(Schulden!J12&lt;Schulden!J10,T85&gt;0),MAX(0,T85+U85-MIN(Schulden!G12,T85+U85)),0)+IF(AND(Schulden!J13&lt;Schulden!J10,X85&gt;0),MAX(0,X85+Y85-MIN(Schulden!G13,X85+Y85)),0)+IF(AND(Schulden!J14&lt;Schulden!J10,AB85&gt;0),MAX(0,AB85+AC85-MIN(Schulden!G14,AB85+AC85)),0)+IF(AND(Schulden!J15&lt;Schulden!J10,AF85&gt;0),MAX(0,AF85+AG85-MIN(Schulden!G15,AF85+AG85)),0)+IF(AND(Schulden!J16&lt;Schulden!J10,AJ85&gt;0),MAX(0,AJ85+AK85-MIN(Schulden!G16,AJ85+AK85)),0)+IF(AND(Schulden!J17&lt;Schulden!J10,AN85&gt;0),MAX(0,AN85+AO85-MIN(Schulden!G17,AN85+AO85)),0)+IF(AND(Schulden!J18&lt;Schulden!J10,AR85&gt;0),MAX(0,AR85+AS85-MIN(Schulden!G18,AR85+AS85)),0)+IF(AND(Schulden!J19&lt;Schulden!J10,AV85&gt;0),MAX(0,AV85+AW85-MIN(Schulden!G19,AV85+AW85)),0)+IF(AND(Schulden!J20&lt;Schulden!J10,AZ85&gt;0),MAX(0,AZ85+BA85-MIN(Schulden!G20,AZ85+BA85)),0)+IF(AND(Schulden!J21&lt;Schulden!J10,BD85&gt;0),MAX(0,BD85+BE85-MIN(Schulden!G21,BD85+BE85)),0)+IF(AND(Schulden!J22&lt;Schulden!J10,BH85&gt;0),MAX(0,BH85+BI85-MIN(Schulden!G22,BH85+BI85)),0))),MAX(0,L85+M85-MIN(Schulden!G10,L85+M85)))+SUMIFS(Sonderzahlungen!$D$8:$D$67,Sonderzahlungen!$G$8:$G$67,$B85,Sonderzahlungen!$E$8:$E$67,"Gezielte Schuld",Sonderzahlungen!$F$8:$F$67,Schulden!B10)))</f>
        <v/>
      </c>
      <c r="O85" s="24">
        <f>MAX(0,L85+M85-N85)</f>
        <v/>
      </c>
      <c r="P85" s="24">
        <f>S84</f>
        <v/>
      </c>
      <c r="Q85" s="24">
        <f>IF(P85&lt;=0,0,P85*Schulden!F11/12)</f>
        <v/>
      </c>
      <c r="R85" s="24">
        <f>IF(P85&lt;=0,0,MIN(P85+Q85,MIN(Schulden!G11,P85+Q85)+MIN(MAX(0,Strategie!$C$9+SUMIFS(Sonderzahlungen!$D$8:$D$67,Sonderzahlungen!$G$8:$G$67,$B85,Sonderzahlungen!$E$8:$E$67,"Nach Strategie")-(IF(AND(Schulden!J8&lt;Schulden!J11,D85&gt;0),MAX(0,D85+E85-MIN(Schulden!G8,D85+E85)),0)+IF(AND(Schulden!J9&lt;Schulden!J11,H85&gt;0),MAX(0,H85+I85-MIN(Schulden!G9,H85+I85)),0)+IF(AND(Schulden!J10&lt;Schulden!J11,L85&gt;0),MAX(0,L85+M85-MIN(Schulden!G10,L85+M85)),0)+IF(AND(Schulden!J11&lt;Schulden!J11,P85&gt;0),MAX(0,P85+Q85-MIN(Schulden!G11,P85+Q85)),0)+IF(AND(Schulden!J12&lt;Schulden!J11,T85&gt;0),MAX(0,T85+U85-MIN(Schulden!G12,T85+U85)),0)+IF(AND(Schulden!J13&lt;Schulden!J11,X85&gt;0),MAX(0,X85+Y85-MIN(Schulden!G13,X85+Y85)),0)+IF(AND(Schulden!J14&lt;Schulden!J11,AB85&gt;0),MAX(0,AB85+AC85-MIN(Schulden!G14,AB85+AC85)),0)+IF(AND(Schulden!J15&lt;Schulden!J11,AF85&gt;0),MAX(0,AF85+AG85-MIN(Schulden!G15,AF85+AG85)),0)+IF(AND(Schulden!J16&lt;Schulden!J11,AJ85&gt;0),MAX(0,AJ85+AK85-MIN(Schulden!G16,AJ85+AK85)),0)+IF(AND(Schulden!J17&lt;Schulden!J11,AN85&gt;0),MAX(0,AN85+AO85-MIN(Schulden!G17,AN85+AO85)),0)+IF(AND(Schulden!J18&lt;Schulden!J11,AR85&gt;0),MAX(0,AR85+AS85-MIN(Schulden!G18,AR85+AS85)),0)+IF(AND(Schulden!J19&lt;Schulden!J11,AV85&gt;0),MAX(0,AV85+AW85-MIN(Schulden!G19,AV85+AW85)),0)+IF(AND(Schulden!J20&lt;Schulden!J11,AZ85&gt;0),MAX(0,AZ85+BA85-MIN(Schulden!G20,AZ85+BA85)),0)+IF(AND(Schulden!J21&lt;Schulden!J11,BD85&gt;0),MAX(0,BD85+BE85-MIN(Schulden!G21,BD85+BE85)),0)+IF(AND(Schulden!J22&lt;Schulden!J11,BH85&gt;0),MAX(0,BH85+BI85-MIN(Schulden!G22,BH85+BI85)),0))),MAX(0,P85+Q85-MIN(Schulden!G11,P85+Q85)))+SUMIFS(Sonderzahlungen!$D$8:$D$67,Sonderzahlungen!$G$8:$G$67,$B85,Sonderzahlungen!$E$8:$E$67,"Gezielte Schuld",Sonderzahlungen!$F$8:$F$67,Schulden!B11)))</f>
        <v/>
      </c>
      <c r="S85" s="24">
        <f>MAX(0,P85+Q85-R85)</f>
        <v/>
      </c>
      <c r="T85" s="24">
        <f>W84</f>
        <v/>
      </c>
      <c r="U85" s="24">
        <f>IF(T85&lt;=0,0,T85*Schulden!F12/12)</f>
        <v/>
      </c>
      <c r="V85" s="24">
        <f>IF(T85&lt;=0,0,MIN(T85+U85,MIN(Schulden!G12,T85+U85)+MIN(MAX(0,Strategie!$C$9+SUMIFS(Sonderzahlungen!$D$8:$D$67,Sonderzahlungen!$G$8:$G$67,$B85,Sonderzahlungen!$E$8:$E$67,"Nach Strategie")-(IF(AND(Schulden!J8&lt;Schulden!J12,D85&gt;0),MAX(0,D85+E85-MIN(Schulden!G8,D85+E85)),0)+IF(AND(Schulden!J9&lt;Schulden!J12,H85&gt;0),MAX(0,H85+I85-MIN(Schulden!G9,H85+I85)),0)+IF(AND(Schulden!J10&lt;Schulden!J12,L85&gt;0),MAX(0,L85+M85-MIN(Schulden!G10,L85+M85)),0)+IF(AND(Schulden!J11&lt;Schulden!J12,P85&gt;0),MAX(0,P85+Q85-MIN(Schulden!G11,P85+Q85)),0)+IF(AND(Schulden!J12&lt;Schulden!J12,T85&gt;0),MAX(0,T85+U85-MIN(Schulden!G12,T85+U85)),0)+IF(AND(Schulden!J13&lt;Schulden!J12,X85&gt;0),MAX(0,X85+Y85-MIN(Schulden!G13,X85+Y85)),0)+IF(AND(Schulden!J14&lt;Schulden!J12,AB85&gt;0),MAX(0,AB85+AC85-MIN(Schulden!G14,AB85+AC85)),0)+IF(AND(Schulden!J15&lt;Schulden!J12,AF85&gt;0),MAX(0,AF85+AG85-MIN(Schulden!G15,AF85+AG85)),0)+IF(AND(Schulden!J16&lt;Schulden!J12,AJ85&gt;0),MAX(0,AJ85+AK85-MIN(Schulden!G16,AJ85+AK85)),0)+IF(AND(Schulden!J17&lt;Schulden!J12,AN85&gt;0),MAX(0,AN85+AO85-MIN(Schulden!G17,AN85+AO85)),0)+IF(AND(Schulden!J18&lt;Schulden!J12,AR85&gt;0),MAX(0,AR85+AS85-MIN(Schulden!G18,AR85+AS85)),0)+IF(AND(Schulden!J19&lt;Schulden!J12,AV85&gt;0),MAX(0,AV85+AW85-MIN(Schulden!G19,AV85+AW85)),0)+IF(AND(Schulden!J20&lt;Schulden!J12,AZ85&gt;0),MAX(0,AZ85+BA85-MIN(Schulden!G20,AZ85+BA85)),0)+IF(AND(Schulden!J21&lt;Schulden!J12,BD85&gt;0),MAX(0,BD85+BE85-MIN(Schulden!G21,BD85+BE85)),0)+IF(AND(Schulden!J22&lt;Schulden!J12,BH85&gt;0),MAX(0,BH85+BI85-MIN(Schulden!G22,BH85+BI85)),0))),MAX(0,T85+U85-MIN(Schulden!G12,T85+U85)))+SUMIFS(Sonderzahlungen!$D$8:$D$67,Sonderzahlungen!$G$8:$G$67,$B85,Sonderzahlungen!$E$8:$E$67,"Gezielte Schuld",Sonderzahlungen!$F$8:$F$67,Schulden!B12)))</f>
        <v/>
      </c>
      <c r="W85" s="24">
        <f>MAX(0,T85+U85-V85)</f>
        <v/>
      </c>
      <c r="X85" s="24">
        <f>AA84</f>
        <v/>
      </c>
      <c r="Y85" s="24">
        <f>IF(X85&lt;=0,0,X85*Schulden!F13/12)</f>
        <v/>
      </c>
      <c r="Z85" s="24">
        <f>IF(X85&lt;=0,0,MIN(X85+Y85,MIN(Schulden!G13,X85+Y85)+MIN(MAX(0,Strategie!$C$9+SUMIFS(Sonderzahlungen!$D$8:$D$67,Sonderzahlungen!$G$8:$G$67,$B85,Sonderzahlungen!$E$8:$E$67,"Nach Strategie")-(IF(AND(Schulden!J8&lt;Schulden!J13,D85&gt;0),MAX(0,D85+E85-MIN(Schulden!G8,D85+E85)),0)+IF(AND(Schulden!J9&lt;Schulden!J13,H85&gt;0),MAX(0,H85+I85-MIN(Schulden!G9,H85+I85)),0)+IF(AND(Schulden!J10&lt;Schulden!J13,L85&gt;0),MAX(0,L85+M85-MIN(Schulden!G10,L85+M85)),0)+IF(AND(Schulden!J11&lt;Schulden!J13,P85&gt;0),MAX(0,P85+Q85-MIN(Schulden!G11,P85+Q85)),0)+IF(AND(Schulden!J12&lt;Schulden!J13,T85&gt;0),MAX(0,T85+U85-MIN(Schulden!G12,T85+U85)),0)+IF(AND(Schulden!J13&lt;Schulden!J13,X85&gt;0),MAX(0,X85+Y85-MIN(Schulden!G13,X85+Y85)),0)+IF(AND(Schulden!J14&lt;Schulden!J13,AB85&gt;0),MAX(0,AB85+AC85-MIN(Schulden!G14,AB85+AC85)),0)+IF(AND(Schulden!J15&lt;Schulden!J13,AF85&gt;0),MAX(0,AF85+AG85-MIN(Schulden!G15,AF85+AG85)),0)+IF(AND(Schulden!J16&lt;Schulden!J13,AJ85&gt;0),MAX(0,AJ85+AK85-MIN(Schulden!G16,AJ85+AK85)),0)+IF(AND(Schulden!J17&lt;Schulden!J13,AN85&gt;0),MAX(0,AN85+AO85-MIN(Schulden!G17,AN85+AO85)),0)+IF(AND(Schulden!J18&lt;Schulden!J13,AR85&gt;0),MAX(0,AR85+AS85-MIN(Schulden!G18,AR85+AS85)),0)+IF(AND(Schulden!J19&lt;Schulden!J13,AV85&gt;0),MAX(0,AV85+AW85-MIN(Schulden!G19,AV85+AW85)),0)+IF(AND(Schulden!J20&lt;Schulden!J13,AZ85&gt;0),MAX(0,AZ85+BA85-MIN(Schulden!G20,AZ85+BA85)),0)+IF(AND(Schulden!J21&lt;Schulden!J13,BD85&gt;0),MAX(0,BD85+BE85-MIN(Schulden!G21,BD85+BE85)),0)+IF(AND(Schulden!J22&lt;Schulden!J13,BH85&gt;0),MAX(0,BH85+BI85-MIN(Schulden!G22,BH85+BI85)),0))),MAX(0,X85+Y85-MIN(Schulden!G13,X85+Y85)))+SUMIFS(Sonderzahlungen!$D$8:$D$67,Sonderzahlungen!$G$8:$G$67,$B85,Sonderzahlungen!$E$8:$E$67,"Gezielte Schuld",Sonderzahlungen!$F$8:$F$67,Schulden!B13)))</f>
        <v/>
      </c>
      <c r="AA85" s="24">
        <f>MAX(0,X85+Y85-Z85)</f>
        <v/>
      </c>
      <c r="AB85" s="24">
        <f>AE84</f>
        <v/>
      </c>
      <c r="AC85" s="24">
        <f>IF(AB85&lt;=0,0,AB85*Schulden!F14/12)</f>
        <v/>
      </c>
      <c r="AD85" s="24">
        <f>IF(AB85&lt;=0,0,MIN(AB85+AC85,MIN(Schulden!G14,AB85+AC85)+MIN(MAX(0,Strategie!$C$9+SUMIFS(Sonderzahlungen!$D$8:$D$67,Sonderzahlungen!$G$8:$G$67,$B85,Sonderzahlungen!$E$8:$E$67,"Nach Strategie")-(IF(AND(Schulden!J8&lt;Schulden!J14,D85&gt;0),MAX(0,D85+E85-MIN(Schulden!G8,D85+E85)),0)+IF(AND(Schulden!J9&lt;Schulden!J14,H85&gt;0),MAX(0,H85+I85-MIN(Schulden!G9,H85+I85)),0)+IF(AND(Schulden!J10&lt;Schulden!J14,L85&gt;0),MAX(0,L85+M85-MIN(Schulden!G10,L85+M85)),0)+IF(AND(Schulden!J11&lt;Schulden!J14,P85&gt;0),MAX(0,P85+Q85-MIN(Schulden!G11,P85+Q85)),0)+IF(AND(Schulden!J12&lt;Schulden!J14,T85&gt;0),MAX(0,T85+U85-MIN(Schulden!G12,T85+U85)),0)+IF(AND(Schulden!J13&lt;Schulden!J14,X85&gt;0),MAX(0,X85+Y85-MIN(Schulden!G13,X85+Y85)),0)+IF(AND(Schulden!J14&lt;Schulden!J14,AB85&gt;0),MAX(0,AB85+AC85-MIN(Schulden!G14,AB85+AC85)),0)+IF(AND(Schulden!J15&lt;Schulden!J14,AF85&gt;0),MAX(0,AF85+AG85-MIN(Schulden!G15,AF85+AG85)),0)+IF(AND(Schulden!J16&lt;Schulden!J14,AJ85&gt;0),MAX(0,AJ85+AK85-MIN(Schulden!G16,AJ85+AK85)),0)+IF(AND(Schulden!J17&lt;Schulden!J14,AN85&gt;0),MAX(0,AN85+AO85-MIN(Schulden!G17,AN85+AO85)),0)+IF(AND(Schulden!J18&lt;Schulden!J14,AR85&gt;0),MAX(0,AR85+AS85-MIN(Schulden!G18,AR85+AS85)),0)+IF(AND(Schulden!J19&lt;Schulden!J14,AV85&gt;0),MAX(0,AV85+AW85-MIN(Schulden!G19,AV85+AW85)),0)+IF(AND(Schulden!J20&lt;Schulden!J14,AZ85&gt;0),MAX(0,AZ85+BA85-MIN(Schulden!G20,AZ85+BA85)),0)+IF(AND(Schulden!J21&lt;Schulden!J14,BD85&gt;0),MAX(0,BD85+BE85-MIN(Schulden!G21,BD85+BE85)),0)+IF(AND(Schulden!J22&lt;Schulden!J14,BH85&gt;0),MAX(0,BH85+BI85-MIN(Schulden!G22,BH85+BI85)),0))),MAX(0,AB85+AC85-MIN(Schulden!G14,AB85+AC85)))+SUMIFS(Sonderzahlungen!$D$8:$D$67,Sonderzahlungen!$G$8:$G$67,$B85,Sonderzahlungen!$E$8:$E$67,"Gezielte Schuld",Sonderzahlungen!$F$8:$F$67,Schulden!B14)))</f>
        <v/>
      </c>
      <c r="AE85" s="24">
        <f>MAX(0,AB85+AC85-AD85)</f>
        <v/>
      </c>
      <c r="AF85" s="24">
        <f>AI84</f>
        <v/>
      </c>
      <c r="AG85" s="24">
        <f>IF(AF85&lt;=0,0,AF85*Schulden!F15/12)</f>
        <v/>
      </c>
      <c r="AH85" s="24">
        <f>IF(AF85&lt;=0,0,MIN(AF85+AG85,MIN(Schulden!G15,AF85+AG85)+MIN(MAX(0,Strategie!$C$9+SUMIFS(Sonderzahlungen!$D$8:$D$67,Sonderzahlungen!$G$8:$G$67,$B85,Sonderzahlungen!$E$8:$E$67,"Nach Strategie")-(IF(AND(Schulden!J8&lt;Schulden!J15,D85&gt;0),MAX(0,D85+E85-MIN(Schulden!G8,D85+E85)),0)+IF(AND(Schulden!J9&lt;Schulden!J15,H85&gt;0),MAX(0,H85+I85-MIN(Schulden!G9,H85+I85)),0)+IF(AND(Schulden!J10&lt;Schulden!J15,L85&gt;0),MAX(0,L85+M85-MIN(Schulden!G10,L85+M85)),0)+IF(AND(Schulden!J11&lt;Schulden!J15,P85&gt;0),MAX(0,P85+Q85-MIN(Schulden!G11,P85+Q85)),0)+IF(AND(Schulden!J12&lt;Schulden!J15,T85&gt;0),MAX(0,T85+U85-MIN(Schulden!G12,T85+U85)),0)+IF(AND(Schulden!J13&lt;Schulden!J15,X85&gt;0),MAX(0,X85+Y85-MIN(Schulden!G13,X85+Y85)),0)+IF(AND(Schulden!J14&lt;Schulden!J15,AB85&gt;0),MAX(0,AB85+AC85-MIN(Schulden!G14,AB85+AC85)),0)+IF(AND(Schulden!J15&lt;Schulden!J15,AF85&gt;0),MAX(0,AF85+AG85-MIN(Schulden!G15,AF85+AG85)),0)+IF(AND(Schulden!J16&lt;Schulden!J15,AJ85&gt;0),MAX(0,AJ85+AK85-MIN(Schulden!G16,AJ85+AK85)),0)+IF(AND(Schulden!J17&lt;Schulden!J15,AN85&gt;0),MAX(0,AN85+AO85-MIN(Schulden!G17,AN85+AO85)),0)+IF(AND(Schulden!J18&lt;Schulden!J15,AR85&gt;0),MAX(0,AR85+AS85-MIN(Schulden!G18,AR85+AS85)),0)+IF(AND(Schulden!J19&lt;Schulden!J15,AV85&gt;0),MAX(0,AV85+AW85-MIN(Schulden!G19,AV85+AW85)),0)+IF(AND(Schulden!J20&lt;Schulden!J15,AZ85&gt;0),MAX(0,AZ85+BA85-MIN(Schulden!G20,AZ85+BA85)),0)+IF(AND(Schulden!J21&lt;Schulden!J15,BD85&gt;0),MAX(0,BD85+BE85-MIN(Schulden!G21,BD85+BE85)),0)+IF(AND(Schulden!J22&lt;Schulden!J15,BH85&gt;0),MAX(0,BH85+BI85-MIN(Schulden!G22,BH85+BI85)),0))),MAX(0,AF85+AG85-MIN(Schulden!G15,AF85+AG85)))+SUMIFS(Sonderzahlungen!$D$8:$D$67,Sonderzahlungen!$G$8:$G$67,$B85,Sonderzahlungen!$E$8:$E$67,"Gezielte Schuld",Sonderzahlungen!$F$8:$F$67,Schulden!B15)))</f>
        <v/>
      </c>
      <c r="AI85" s="24">
        <f>MAX(0,AF85+AG85-AH85)</f>
        <v/>
      </c>
      <c r="AJ85" s="24">
        <f>AM84</f>
        <v/>
      </c>
      <c r="AK85" s="24">
        <f>IF(AJ85&lt;=0,0,AJ85*Schulden!F16/12)</f>
        <v/>
      </c>
      <c r="AL85" s="24">
        <f>IF(AJ85&lt;=0,0,MIN(AJ85+AK85,MIN(Schulden!G16,AJ85+AK85)+MIN(MAX(0,Strategie!$C$9+SUMIFS(Sonderzahlungen!$D$8:$D$67,Sonderzahlungen!$G$8:$G$67,$B85,Sonderzahlungen!$E$8:$E$67,"Nach Strategie")-(IF(AND(Schulden!J8&lt;Schulden!J16,D85&gt;0),MAX(0,D85+E85-MIN(Schulden!G8,D85+E85)),0)+IF(AND(Schulden!J9&lt;Schulden!J16,H85&gt;0),MAX(0,H85+I85-MIN(Schulden!G9,H85+I85)),0)+IF(AND(Schulden!J10&lt;Schulden!J16,L85&gt;0),MAX(0,L85+M85-MIN(Schulden!G10,L85+M85)),0)+IF(AND(Schulden!J11&lt;Schulden!J16,P85&gt;0),MAX(0,P85+Q85-MIN(Schulden!G11,P85+Q85)),0)+IF(AND(Schulden!J12&lt;Schulden!J16,T85&gt;0),MAX(0,T85+U85-MIN(Schulden!G12,T85+U85)),0)+IF(AND(Schulden!J13&lt;Schulden!J16,X85&gt;0),MAX(0,X85+Y85-MIN(Schulden!G13,X85+Y85)),0)+IF(AND(Schulden!J14&lt;Schulden!J16,AB85&gt;0),MAX(0,AB85+AC85-MIN(Schulden!G14,AB85+AC85)),0)+IF(AND(Schulden!J15&lt;Schulden!J16,AF85&gt;0),MAX(0,AF85+AG85-MIN(Schulden!G15,AF85+AG85)),0)+IF(AND(Schulden!J16&lt;Schulden!J16,AJ85&gt;0),MAX(0,AJ85+AK85-MIN(Schulden!G16,AJ85+AK85)),0)+IF(AND(Schulden!J17&lt;Schulden!J16,AN85&gt;0),MAX(0,AN85+AO85-MIN(Schulden!G17,AN85+AO85)),0)+IF(AND(Schulden!J18&lt;Schulden!J16,AR85&gt;0),MAX(0,AR85+AS85-MIN(Schulden!G18,AR85+AS85)),0)+IF(AND(Schulden!J19&lt;Schulden!J16,AV85&gt;0),MAX(0,AV85+AW85-MIN(Schulden!G19,AV85+AW85)),0)+IF(AND(Schulden!J20&lt;Schulden!J16,AZ85&gt;0),MAX(0,AZ85+BA85-MIN(Schulden!G20,AZ85+BA85)),0)+IF(AND(Schulden!J21&lt;Schulden!J16,BD85&gt;0),MAX(0,BD85+BE85-MIN(Schulden!G21,BD85+BE85)),0)+IF(AND(Schulden!J22&lt;Schulden!J16,BH85&gt;0),MAX(0,BH85+BI85-MIN(Schulden!G22,BH85+BI85)),0))),MAX(0,AJ85+AK85-MIN(Schulden!G16,AJ85+AK85)))+SUMIFS(Sonderzahlungen!$D$8:$D$67,Sonderzahlungen!$G$8:$G$67,$B85,Sonderzahlungen!$E$8:$E$67,"Gezielte Schuld",Sonderzahlungen!$F$8:$F$67,Schulden!B16)))</f>
        <v/>
      </c>
      <c r="AM85" s="24">
        <f>MAX(0,AJ85+AK85-AL85)</f>
        <v/>
      </c>
      <c r="AN85" s="24">
        <f>AQ84</f>
        <v/>
      </c>
      <c r="AO85" s="24">
        <f>IF(AN85&lt;=0,0,AN85*Schulden!F17/12)</f>
        <v/>
      </c>
      <c r="AP85" s="24">
        <f>IF(AN85&lt;=0,0,MIN(AN85+AO85,MIN(Schulden!G17,AN85+AO85)+MIN(MAX(0,Strategie!$C$9+SUMIFS(Sonderzahlungen!$D$8:$D$67,Sonderzahlungen!$G$8:$G$67,$B85,Sonderzahlungen!$E$8:$E$67,"Nach Strategie")-(IF(AND(Schulden!J8&lt;Schulden!J17,D85&gt;0),MAX(0,D85+E85-MIN(Schulden!G8,D85+E85)),0)+IF(AND(Schulden!J9&lt;Schulden!J17,H85&gt;0),MAX(0,H85+I85-MIN(Schulden!G9,H85+I85)),0)+IF(AND(Schulden!J10&lt;Schulden!J17,L85&gt;0),MAX(0,L85+M85-MIN(Schulden!G10,L85+M85)),0)+IF(AND(Schulden!J11&lt;Schulden!J17,P85&gt;0),MAX(0,P85+Q85-MIN(Schulden!G11,P85+Q85)),0)+IF(AND(Schulden!J12&lt;Schulden!J17,T85&gt;0),MAX(0,T85+U85-MIN(Schulden!G12,T85+U85)),0)+IF(AND(Schulden!J13&lt;Schulden!J17,X85&gt;0),MAX(0,X85+Y85-MIN(Schulden!G13,X85+Y85)),0)+IF(AND(Schulden!J14&lt;Schulden!J17,AB85&gt;0),MAX(0,AB85+AC85-MIN(Schulden!G14,AB85+AC85)),0)+IF(AND(Schulden!J15&lt;Schulden!J17,AF85&gt;0),MAX(0,AF85+AG85-MIN(Schulden!G15,AF85+AG85)),0)+IF(AND(Schulden!J16&lt;Schulden!J17,AJ85&gt;0),MAX(0,AJ85+AK85-MIN(Schulden!G16,AJ85+AK85)),0)+IF(AND(Schulden!J17&lt;Schulden!J17,AN85&gt;0),MAX(0,AN85+AO85-MIN(Schulden!G17,AN85+AO85)),0)+IF(AND(Schulden!J18&lt;Schulden!J17,AR85&gt;0),MAX(0,AR85+AS85-MIN(Schulden!G18,AR85+AS85)),0)+IF(AND(Schulden!J19&lt;Schulden!J17,AV85&gt;0),MAX(0,AV85+AW85-MIN(Schulden!G19,AV85+AW85)),0)+IF(AND(Schulden!J20&lt;Schulden!J17,AZ85&gt;0),MAX(0,AZ85+BA85-MIN(Schulden!G20,AZ85+BA85)),0)+IF(AND(Schulden!J21&lt;Schulden!J17,BD85&gt;0),MAX(0,BD85+BE85-MIN(Schulden!G21,BD85+BE85)),0)+IF(AND(Schulden!J22&lt;Schulden!J17,BH85&gt;0),MAX(0,BH85+BI85-MIN(Schulden!G22,BH85+BI85)),0))),MAX(0,AN85+AO85-MIN(Schulden!G17,AN85+AO85)))+SUMIFS(Sonderzahlungen!$D$8:$D$67,Sonderzahlungen!$G$8:$G$67,$B85,Sonderzahlungen!$E$8:$E$67,"Gezielte Schuld",Sonderzahlungen!$F$8:$F$67,Schulden!B17)))</f>
        <v/>
      </c>
      <c r="AQ85" s="24">
        <f>MAX(0,AN85+AO85-AP85)</f>
        <v/>
      </c>
      <c r="AR85" s="24">
        <f>AU84</f>
        <v/>
      </c>
      <c r="AS85" s="24">
        <f>IF(AR85&lt;=0,0,AR85*Schulden!F18/12)</f>
        <v/>
      </c>
      <c r="AT85" s="24">
        <f>IF(AR85&lt;=0,0,MIN(AR85+AS85,MIN(Schulden!G18,AR85+AS85)+MIN(MAX(0,Strategie!$C$9+SUMIFS(Sonderzahlungen!$D$8:$D$67,Sonderzahlungen!$G$8:$G$67,$B85,Sonderzahlungen!$E$8:$E$67,"Nach Strategie")-(IF(AND(Schulden!J8&lt;Schulden!J18,D85&gt;0),MAX(0,D85+E85-MIN(Schulden!G8,D85+E85)),0)+IF(AND(Schulden!J9&lt;Schulden!J18,H85&gt;0),MAX(0,H85+I85-MIN(Schulden!G9,H85+I85)),0)+IF(AND(Schulden!J10&lt;Schulden!J18,L85&gt;0),MAX(0,L85+M85-MIN(Schulden!G10,L85+M85)),0)+IF(AND(Schulden!J11&lt;Schulden!J18,P85&gt;0),MAX(0,P85+Q85-MIN(Schulden!G11,P85+Q85)),0)+IF(AND(Schulden!J12&lt;Schulden!J18,T85&gt;0),MAX(0,T85+U85-MIN(Schulden!G12,T85+U85)),0)+IF(AND(Schulden!J13&lt;Schulden!J18,X85&gt;0),MAX(0,X85+Y85-MIN(Schulden!G13,X85+Y85)),0)+IF(AND(Schulden!J14&lt;Schulden!J18,AB85&gt;0),MAX(0,AB85+AC85-MIN(Schulden!G14,AB85+AC85)),0)+IF(AND(Schulden!J15&lt;Schulden!J18,AF85&gt;0),MAX(0,AF85+AG85-MIN(Schulden!G15,AF85+AG85)),0)+IF(AND(Schulden!J16&lt;Schulden!J18,AJ85&gt;0),MAX(0,AJ85+AK85-MIN(Schulden!G16,AJ85+AK85)),0)+IF(AND(Schulden!J17&lt;Schulden!J18,AN85&gt;0),MAX(0,AN85+AO85-MIN(Schulden!G17,AN85+AO85)),0)+IF(AND(Schulden!J18&lt;Schulden!J18,AR85&gt;0),MAX(0,AR85+AS85-MIN(Schulden!G18,AR85+AS85)),0)+IF(AND(Schulden!J19&lt;Schulden!J18,AV85&gt;0),MAX(0,AV85+AW85-MIN(Schulden!G19,AV85+AW85)),0)+IF(AND(Schulden!J20&lt;Schulden!J18,AZ85&gt;0),MAX(0,AZ85+BA85-MIN(Schulden!G20,AZ85+BA85)),0)+IF(AND(Schulden!J21&lt;Schulden!J18,BD85&gt;0),MAX(0,BD85+BE85-MIN(Schulden!G21,BD85+BE85)),0)+IF(AND(Schulden!J22&lt;Schulden!J18,BH85&gt;0),MAX(0,BH85+BI85-MIN(Schulden!G22,BH85+BI85)),0))),MAX(0,AR85+AS85-MIN(Schulden!G18,AR85+AS85)))+SUMIFS(Sonderzahlungen!$D$8:$D$67,Sonderzahlungen!$G$8:$G$67,$B85,Sonderzahlungen!$E$8:$E$67,"Gezielte Schuld",Sonderzahlungen!$F$8:$F$67,Schulden!B18)))</f>
        <v/>
      </c>
      <c r="AU85" s="24">
        <f>MAX(0,AR85+AS85-AT85)</f>
        <v/>
      </c>
      <c r="AV85" s="24">
        <f>AY84</f>
        <v/>
      </c>
      <c r="AW85" s="24">
        <f>IF(AV85&lt;=0,0,AV85*Schulden!F19/12)</f>
        <v/>
      </c>
      <c r="AX85" s="24">
        <f>IF(AV85&lt;=0,0,MIN(AV85+AW85,MIN(Schulden!G19,AV85+AW85)+MIN(MAX(0,Strategie!$C$9+SUMIFS(Sonderzahlungen!$D$8:$D$67,Sonderzahlungen!$G$8:$G$67,$B85,Sonderzahlungen!$E$8:$E$67,"Nach Strategie")-(IF(AND(Schulden!J8&lt;Schulden!J19,D85&gt;0),MAX(0,D85+E85-MIN(Schulden!G8,D85+E85)),0)+IF(AND(Schulden!J9&lt;Schulden!J19,H85&gt;0),MAX(0,H85+I85-MIN(Schulden!G9,H85+I85)),0)+IF(AND(Schulden!J10&lt;Schulden!J19,L85&gt;0),MAX(0,L85+M85-MIN(Schulden!G10,L85+M85)),0)+IF(AND(Schulden!J11&lt;Schulden!J19,P85&gt;0),MAX(0,P85+Q85-MIN(Schulden!G11,P85+Q85)),0)+IF(AND(Schulden!J12&lt;Schulden!J19,T85&gt;0),MAX(0,T85+U85-MIN(Schulden!G12,T85+U85)),0)+IF(AND(Schulden!J13&lt;Schulden!J19,X85&gt;0),MAX(0,X85+Y85-MIN(Schulden!G13,X85+Y85)),0)+IF(AND(Schulden!J14&lt;Schulden!J19,AB85&gt;0),MAX(0,AB85+AC85-MIN(Schulden!G14,AB85+AC85)),0)+IF(AND(Schulden!J15&lt;Schulden!J19,AF85&gt;0),MAX(0,AF85+AG85-MIN(Schulden!G15,AF85+AG85)),0)+IF(AND(Schulden!J16&lt;Schulden!J19,AJ85&gt;0),MAX(0,AJ85+AK85-MIN(Schulden!G16,AJ85+AK85)),0)+IF(AND(Schulden!J17&lt;Schulden!J19,AN85&gt;0),MAX(0,AN85+AO85-MIN(Schulden!G17,AN85+AO85)),0)+IF(AND(Schulden!J18&lt;Schulden!J19,AR85&gt;0),MAX(0,AR85+AS85-MIN(Schulden!G18,AR85+AS85)),0)+IF(AND(Schulden!J19&lt;Schulden!J19,AV85&gt;0),MAX(0,AV85+AW85-MIN(Schulden!G19,AV85+AW85)),0)+IF(AND(Schulden!J20&lt;Schulden!J19,AZ85&gt;0),MAX(0,AZ85+BA85-MIN(Schulden!G20,AZ85+BA85)),0)+IF(AND(Schulden!J21&lt;Schulden!J19,BD85&gt;0),MAX(0,BD85+BE85-MIN(Schulden!G21,BD85+BE85)),0)+IF(AND(Schulden!J22&lt;Schulden!J19,BH85&gt;0),MAX(0,BH85+BI85-MIN(Schulden!G22,BH85+BI85)),0))),MAX(0,AV85+AW85-MIN(Schulden!G19,AV85+AW85)))+SUMIFS(Sonderzahlungen!$D$8:$D$67,Sonderzahlungen!$G$8:$G$67,$B85,Sonderzahlungen!$E$8:$E$67,"Gezielte Schuld",Sonderzahlungen!$F$8:$F$67,Schulden!B19)))</f>
        <v/>
      </c>
      <c r="AY85" s="24">
        <f>MAX(0,AV85+AW85-AX85)</f>
        <v/>
      </c>
      <c r="AZ85" s="24">
        <f>BC84</f>
        <v/>
      </c>
      <c r="BA85" s="24">
        <f>IF(AZ85&lt;=0,0,AZ85*Schulden!F20/12)</f>
        <v/>
      </c>
      <c r="BB85" s="24">
        <f>IF(AZ85&lt;=0,0,MIN(AZ85+BA85,MIN(Schulden!G20,AZ85+BA85)+MIN(MAX(0,Strategie!$C$9+SUMIFS(Sonderzahlungen!$D$8:$D$67,Sonderzahlungen!$G$8:$G$67,$B85,Sonderzahlungen!$E$8:$E$67,"Nach Strategie")-(IF(AND(Schulden!J8&lt;Schulden!J20,D85&gt;0),MAX(0,D85+E85-MIN(Schulden!G8,D85+E85)),0)+IF(AND(Schulden!J9&lt;Schulden!J20,H85&gt;0),MAX(0,H85+I85-MIN(Schulden!G9,H85+I85)),0)+IF(AND(Schulden!J10&lt;Schulden!J20,L85&gt;0),MAX(0,L85+M85-MIN(Schulden!G10,L85+M85)),0)+IF(AND(Schulden!J11&lt;Schulden!J20,P85&gt;0),MAX(0,P85+Q85-MIN(Schulden!G11,P85+Q85)),0)+IF(AND(Schulden!J12&lt;Schulden!J20,T85&gt;0),MAX(0,T85+U85-MIN(Schulden!G12,T85+U85)),0)+IF(AND(Schulden!J13&lt;Schulden!J20,X85&gt;0),MAX(0,X85+Y85-MIN(Schulden!G13,X85+Y85)),0)+IF(AND(Schulden!J14&lt;Schulden!J20,AB85&gt;0),MAX(0,AB85+AC85-MIN(Schulden!G14,AB85+AC85)),0)+IF(AND(Schulden!J15&lt;Schulden!J20,AF85&gt;0),MAX(0,AF85+AG85-MIN(Schulden!G15,AF85+AG85)),0)+IF(AND(Schulden!J16&lt;Schulden!J20,AJ85&gt;0),MAX(0,AJ85+AK85-MIN(Schulden!G16,AJ85+AK85)),0)+IF(AND(Schulden!J17&lt;Schulden!J20,AN85&gt;0),MAX(0,AN85+AO85-MIN(Schulden!G17,AN85+AO85)),0)+IF(AND(Schulden!J18&lt;Schulden!J20,AR85&gt;0),MAX(0,AR85+AS85-MIN(Schulden!G18,AR85+AS85)),0)+IF(AND(Schulden!J19&lt;Schulden!J20,AV85&gt;0),MAX(0,AV85+AW85-MIN(Schulden!G19,AV85+AW85)),0)+IF(AND(Schulden!J20&lt;Schulden!J20,AZ85&gt;0),MAX(0,AZ85+BA85-MIN(Schulden!G20,AZ85+BA85)),0)+IF(AND(Schulden!J21&lt;Schulden!J20,BD85&gt;0),MAX(0,BD85+BE85-MIN(Schulden!G21,BD85+BE85)),0)+IF(AND(Schulden!J22&lt;Schulden!J20,BH85&gt;0),MAX(0,BH85+BI85-MIN(Schulden!G22,BH85+BI85)),0))),MAX(0,AZ85+BA85-MIN(Schulden!G20,AZ85+BA85)))+SUMIFS(Sonderzahlungen!$D$8:$D$67,Sonderzahlungen!$G$8:$G$67,$B85,Sonderzahlungen!$E$8:$E$67,"Gezielte Schuld",Sonderzahlungen!$F$8:$F$67,Schulden!B20)))</f>
        <v/>
      </c>
      <c r="BC85" s="24">
        <f>MAX(0,AZ85+BA85-BB85)</f>
        <v/>
      </c>
      <c r="BD85" s="24">
        <f>BG84</f>
        <v/>
      </c>
      <c r="BE85" s="24">
        <f>IF(BD85&lt;=0,0,BD85*Schulden!F21/12)</f>
        <v/>
      </c>
      <c r="BF85" s="24">
        <f>IF(BD85&lt;=0,0,MIN(BD85+BE85,MIN(Schulden!G21,BD85+BE85)+MIN(MAX(0,Strategie!$C$9+SUMIFS(Sonderzahlungen!$D$8:$D$67,Sonderzahlungen!$G$8:$G$67,$B85,Sonderzahlungen!$E$8:$E$67,"Nach Strategie")-(IF(AND(Schulden!J8&lt;Schulden!J21,D85&gt;0),MAX(0,D85+E85-MIN(Schulden!G8,D85+E85)),0)+IF(AND(Schulden!J9&lt;Schulden!J21,H85&gt;0),MAX(0,H85+I85-MIN(Schulden!G9,H85+I85)),0)+IF(AND(Schulden!J10&lt;Schulden!J21,L85&gt;0),MAX(0,L85+M85-MIN(Schulden!G10,L85+M85)),0)+IF(AND(Schulden!J11&lt;Schulden!J21,P85&gt;0),MAX(0,P85+Q85-MIN(Schulden!G11,P85+Q85)),0)+IF(AND(Schulden!J12&lt;Schulden!J21,T85&gt;0),MAX(0,T85+U85-MIN(Schulden!G12,T85+U85)),0)+IF(AND(Schulden!J13&lt;Schulden!J21,X85&gt;0),MAX(0,X85+Y85-MIN(Schulden!G13,X85+Y85)),0)+IF(AND(Schulden!J14&lt;Schulden!J21,AB85&gt;0),MAX(0,AB85+AC85-MIN(Schulden!G14,AB85+AC85)),0)+IF(AND(Schulden!J15&lt;Schulden!J21,AF85&gt;0),MAX(0,AF85+AG85-MIN(Schulden!G15,AF85+AG85)),0)+IF(AND(Schulden!J16&lt;Schulden!J21,AJ85&gt;0),MAX(0,AJ85+AK85-MIN(Schulden!G16,AJ85+AK85)),0)+IF(AND(Schulden!J17&lt;Schulden!J21,AN85&gt;0),MAX(0,AN85+AO85-MIN(Schulden!G17,AN85+AO85)),0)+IF(AND(Schulden!J18&lt;Schulden!J21,AR85&gt;0),MAX(0,AR85+AS85-MIN(Schulden!G18,AR85+AS85)),0)+IF(AND(Schulden!J19&lt;Schulden!J21,AV85&gt;0),MAX(0,AV85+AW85-MIN(Schulden!G19,AV85+AW85)),0)+IF(AND(Schulden!J20&lt;Schulden!J21,AZ85&gt;0),MAX(0,AZ85+BA85-MIN(Schulden!G20,AZ85+BA85)),0)+IF(AND(Schulden!J21&lt;Schulden!J21,BD85&gt;0),MAX(0,BD85+BE85-MIN(Schulden!G21,BD85+BE85)),0)+IF(AND(Schulden!J22&lt;Schulden!J21,BH85&gt;0),MAX(0,BH85+BI85-MIN(Schulden!G22,BH85+BI85)),0))),MAX(0,BD85+BE85-MIN(Schulden!G21,BD85+BE85)))+SUMIFS(Sonderzahlungen!$D$8:$D$67,Sonderzahlungen!$G$8:$G$67,$B85,Sonderzahlungen!$E$8:$E$67,"Gezielte Schuld",Sonderzahlungen!$F$8:$F$67,Schulden!B21)))</f>
        <v/>
      </c>
      <c r="BG85" s="24">
        <f>MAX(0,BD85+BE85-BF85)</f>
        <v/>
      </c>
      <c r="BH85" s="24">
        <f>BK84</f>
        <v/>
      </c>
      <c r="BI85" s="24">
        <f>IF(BH85&lt;=0,0,BH85*Schulden!F22/12)</f>
        <v/>
      </c>
      <c r="BJ85" s="24">
        <f>IF(BH85&lt;=0,0,MIN(BH85+BI85,MIN(Schulden!G22,BH85+BI85)+MIN(MAX(0,Strategie!$C$9+SUMIFS(Sonderzahlungen!$D$8:$D$67,Sonderzahlungen!$G$8:$G$67,$B85,Sonderzahlungen!$E$8:$E$67,"Nach Strategie")-(IF(AND(Schulden!J8&lt;Schulden!J22,D85&gt;0),MAX(0,D85+E85-MIN(Schulden!G8,D85+E85)),0)+IF(AND(Schulden!J9&lt;Schulden!J22,H85&gt;0),MAX(0,H85+I85-MIN(Schulden!G9,H85+I85)),0)+IF(AND(Schulden!J10&lt;Schulden!J22,L85&gt;0),MAX(0,L85+M85-MIN(Schulden!G10,L85+M85)),0)+IF(AND(Schulden!J11&lt;Schulden!J22,P85&gt;0),MAX(0,P85+Q85-MIN(Schulden!G11,P85+Q85)),0)+IF(AND(Schulden!J12&lt;Schulden!J22,T85&gt;0),MAX(0,T85+U85-MIN(Schulden!G12,T85+U85)),0)+IF(AND(Schulden!J13&lt;Schulden!J22,X85&gt;0),MAX(0,X85+Y85-MIN(Schulden!G13,X85+Y85)),0)+IF(AND(Schulden!J14&lt;Schulden!J22,AB85&gt;0),MAX(0,AB85+AC85-MIN(Schulden!G14,AB85+AC85)),0)+IF(AND(Schulden!J15&lt;Schulden!J22,AF85&gt;0),MAX(0,AF85+AG85-MIN(Schulden!G15,AF85+AG85)),0)+IF(AND(Schulden!J16&lt;Schulden!J22,AJ85&gt;0),MAX(0,AJ85+AK85-MIN(Schulden!G16,AJ85+AK85)),0)+IF(AND(Schulden!J17&lt;Schulden!J22,AN85&gt;0),MAX(0,AN85+AO85-MIN(Schulden!G17,AN85+AO85)),0)+IF(AND(Schulden!J18&lt;Schulden!J22,AR85&gt;0),MAX(0,AR85+AS85-MIN(Schulden!G18,AR85+AS85)),0)+IF(AND(Schulden!J19&lt;Schulden!J22,AV85&gt;0),MAX(0,AV85+AW85-MIN(Schulden!G19,AV85+AW85)),0)+IF(AND(Schulden!J20&lt;Schulden!J22,AZ85&gt;0),MAX(0,AZ85+BA85-MIN(Schulden!G20,AZ85+BA85)),0)+IF(AND(Schulden!J21&lt;Schulden!J22,BD85&gt;0),MAX(0,BD85+BE85-MIN(Schulden!G21,BD85+BE85)),0)+IF(AND(Schulden!J22&lt;Schulden!J22,BH85&gt;0),MAX(0,BH85+BI85-MIN(Schulden!G22,BH85+BI85)),0))),MAX(0,BH85+BI85-MIN(Schulden!G22,BH85+BI85)))+SUMIFS(Sonderzahlungen!$D$8:$D$67,Sonderzahlungen!$G$8:$G$67,$B85,Sonderzahlungen!$E$8:$E$67,"Gezielte Schuld",Sonderzahlungen!$F$8:$F$67,Schulden!B22)))</f>
        <v/>
      </c>
      <c r="BK85" s="24">
        <f>MAX(0,BH85+BI85-BJ85)</f>
        <v/>
      </c>
    </row>
    <row r="86">
      <c r="B86" s="23">
        <f>EDATE(B85,1)</f>
        <v/>
      </c>
      <c r="C86" s="24">
        <f>SUMIFS(Sonderzahlungen!$D$8:$D$67,Sonderzahlungen!$G$8:$G$67,B86)</f>
        <v/>
      </c>
      <c r="D86" s="24">
        <f>G85</f>
        <v/>
      </c>
      <c r="E86" s="24">
        <f>IF(D86&lt;=0,0,D86*Schulden!F8/12)</f>
        <v/>
      </c>
      <c r="F86" s="24">
        <f>IF(D86&lt;=0,0,MIN(D86+E86,MIN(Schulden!G8,D86+E86)+MIN(MAX(0,Strategie!$C$9+SUMIFS(Sonderzahlungen!$D$8:$D$67,Sonderzahlungen!$G$8:$G$67,$B86,Sonderzahlungen!$E$8:$E$67,"Nach Strategie")-(IF(AND(Schulden!J8&lt;Schulden!J8,D86&gt;0),MAX(0,D86+E86-MIN(Schulden!G8,D86+E86)),0)+IF(AND(Schulden!J9&lt;Schulden!J8,H86&gt;0),MAX(0,H86+I86-MIN(Schulden!G9,H86+I86)),0)+IF(AND(Schulden!J10&lt;Schulden!J8,L86&gt;0),MAX(0,L86+M86-MIN(Schulden!G10,L86+M86)),0)+IF(AND(Schulden!J11&lt;Schulden!J8,P86&gt;0),MAX(0,P86+Q86-MIN(Schulden!G11,P86+Q86)),0)+IF(AND(Schulden!J12&lt;Schulden!J8,T86&gt;0),MAX(0,T86+U86-MIN(Schulden!G12,T86+U86)),0)+IF(AND(Schulden!J13&lt;Schulden!J8,X86&gt;0),MAX(0,X86+Y86-MIN(Schulden!G13,X86+Y86)),0)+IF(AND(Schulden!J14&lt;Schulden!J8,AB86&gt;0),MAX(0,AB86+AC86-MIN(Schulden!G14,AB86+AC86)),0)+IF(AND(Schulden!J15&lt;Schulden!J8,AF86&gt;0),MAX(0,AF86+AG86-MIN(Schulden!G15,AF86+AG86)),0)+IF(AND(Schulden!J16&lt;Schulden!J8,AJ86&gt;0),MAX(0,AJ86+AK86-MIN(Schulden!G16,AJ86+AK86)),0)+IF(AND(Schulden!J17&lt;Schulden!J8,AN86&gt;0),MAX(0,AN86+AO86-MIN(Schulden!G17,AN86+AO86)),0)+IF(AND(Schulden!J18&lt;Schulden!J8,AR86&gt;0),MAX(0,AR86+AS86-MIN(Schulden!G18,AR86+AS86)),0)+IF(AND(Schulden!J19&lt;Schulden!J8,AV86&gt;0),MAX(0,AV86+AW86-MIN(Schulden!G19,AV86+AW86)),0)+IF(AND(Schulden!J20&lt;Schulden!J8,AZ86&gt;0),MAX(0,AZ86+BA86-MIN(Schulden!G20,AZ86+BA86)),0)+IF(AND(Schulden!J21&lt;Schulden!J8,BD86&gt;0),MAX(0,BD86+BE86-MIN(Schulden!G21,BD86+BE86)),0)+IF(AND(Schulden!J22&lt;Schulden!J8,BH86&gt;0),MAX(0,BH86+BI86-MIN(Schulden!G22,BH86+BI86)),0))),MAX(0,D86+E86-MIN(Schulden!G8,D86+E86)))+SUMIFS(Sonderzahlungen!$D$8:$D$67,Sonderzahlungen!$G$8:$G$67,$B86,Sonderzahlungen!$E$8:$E$67,"Gezielte Schuld",Sonderzahlungen!$F$8:$F$67,Schulden!B8)))</f>
        <v/>
      </c>
      <c r="G86" s="24">
        <f>MAX(0,D86+E86-F86)</f>
        <v/>
      </c>
      <c r="H86" s="24">
        <f>K85</f>
        <v/>
      </c>
      <c r="I86" s="24">
        <f>IF(H86&lt;=0,0,H86*Schulden!F9/12)</f>
        <v/>
      </c>
      <c r="J86" s="24">
        <f>IF(H86&lt;=0,0,MIN(H86+I86,MIN(Schulden!G9,H86+I86)+MIN(MAX(0,Strategie!$C$9+SUMIFS(Sonderzahlungen!$D$8:$D$67,Sonderzahlungen!$G$8:$G$67,$B86,Sonderzahlungen!$E$8:$E$67,"Nach Strategie")-(IF(AND(Schulden!J8&lt;Schulden!J9,D86&gt;0),MAX(0,D86+E86-MIN(Schulden!G8,D86+E86)),0)+IF(AND(Schulden!J9&lt;Schulden!J9,H86&gt;0),MAX(0,H86+I86-MIN(Schulden!G9,H86+I86)),0)+IF(AND(Schulden!J10&lt;Schulden!J9,L86&gt;0),MAX(0,L86+M86-MIN(Schulden!G10,L86+M86)),0)+IF(AND(Schulden!J11&lt;Schulden!J9,P86&gt;0),MAX(0,P86+Q86-MIN(Schulden!G11,P86+Q86)),0)+IF(AND(Schulden!J12&lt;Schulden!J9,T86&gt;0),MAX(0,T86+U86-MIN(Schulden!G12,T86+U86)),0)+IF(AND(Schulden!J13&lt;Schulden!J9,X86&gt;0),MAX(0,X86+Y86-MIN(Schulden!G13,X86+Y86)),0)+IF(AND(Schulden!J14&lt;Schulden!J9,AB86&gt;0),MAX(0,AB86+AC86-MIN(Schulden!G14,AB86+AC86)),0)+IF(AND(Schulden!J15&lt;Schulden!J9,AF86&gt;0),MAX(0,AF86+AG86-MIN(Schulden!G15,AF86+AG86)),0)+IF(AND(Schulden!J16&lt;Schulden!J9,AJ86&gt;0),MAX(0,AJ86+AK86-MIN(Schulden!G16,AJ86+AK86)),0)+IF(AND(Schulden!J17&lt;Schulden!J9,AN86&gt;0),MAX(0,AN86+AO86-MIN(Schulden!G17,AN86+AO86)),0)+IF(AND(Schulden!J18&lt;Schulden!J9,AR86&gt;0),MAX(0,AR86+AS86-MIN(Schulden!G18,AR86+AS86)),0)+IF(AND(Schulden!J19&lt;Schulden!J9,AV86&gt;0),MAX(0,AV86+AW86-MIN(Schulden!G19,AV86+AW86)),0)+IF(AND(Schulden!J20&lt;Schulden!J9,AZ86&gt;0),MAX(0,AZ86+BA86-MIN(Schulden!G20,AZ86+BA86)),0)+IF(AND(Schulden!J21&lt;Schulden!J9,BD86&gt;0),MAX(0,BD86+BE86-MIN(Schulden!G21,BD86+BE86)),0)+IF(AND(Schulden!J22&lt;Schulden!J9,BH86&gt;0),MAX(0,BH86+BI86-MIN(Schulden!G22,BH86+BI86)),0))),MAX(0,H86+I86-MIN(Schulden!G9,H86+I86)))+SUMIFS(Sonderzahlungen!$D$8:$D$67,Sonderzahlungen!$G$8:$G$67,$B86,Sonderzahlungen!$E$8:$E$67,"Gezielte Schuld",Sonderzahlungen!$F$8:$F$67,Schulden!B9)))</f>
        <v/>
      </c>
      <c r="K86" s="24">
        <f>MAX(0,H86+I86-J86)</f>
        <v/>
      </c>
      <c r="L86" s="24">
        <f>O85</f>
        <v/>
      </c>
      <c r="M86" s="24">
        <f>IF(L86&lt;=0,0,L86*Schulden!F10/12)</f>
        <v/>
      </c>
      <c r="N86" s="24">
        <f>IF(L86&lt;=0,0,MIN(L86+M86,MIN(Schulden!G10,L86+M86)+MIN(MAX(0,Strategie!$C$9+SUMIFS(Sonderzahlungen!$D$8:$D$67,Sonderzahlungen!$G$8:$G$67,$B86,Sonderzahlungen!$E$8:$E$67,"Nach Strategie")-(IF(AND(Schulden!J8&lt;Schulden!J10,D86&gt;0),MAX(0,D86+E86-MIN(Schulden!G8,D86+E86)),0)+IF(AND(Schulden!J9&lt;Schulden!J10,H86&gt;0),MAX(0,H86+I86-MIN(Schulden!G9,H86+I86)),0)+IF(AND(Schulden!J10&lt;Schulden!J10,L86&gt;0),MAX(0,L86+M86-MIN(Schulden!G10,L86+M86)),0)+IF(AND(Schulden!J11&lt;Schulden!J10,P86&gt;0),MAX(0,P86+Q86-MIN(Schulden!G11,P86+Q86)),0)+IF(AND(Schulden!J12&lt;Schulden!J10,T86&gt;0),MAX(0,T86+U86-MIN(Schulden!G12,T86+U86)),0)+IF(AND(Schulden!J13&lt;Schulden!J10,X86&gt;0),MAX(0,X86+Y86-MIN(Schulden!G13,X86+Y86)),0)+IF(AND(Schulden!J14&lt;Schulden!J10,AB86&gt;0),MAX(0,AB86+AC86-MIN(Schulden!G14,AB86+AC86)),0)+IF(AND(Schulden!J15&lt;Schulden!J10,AF86&gt;0),MAX(0,AF86+AG86-MIN(Schulden!G15,AF86+AG86)),0)+IF(AND(Schulden!J16&lt;Schulden!J10,AJ86&gt;0),MAX(0,AJ86+AK86-MIN(Schulden!G16,AJ86+AK86)),0)+IF(AND(Schulden!J17&lt;Schulden!J10,AN86&gt;0),MAX(0,AN86+AO86-MIN(Schulden!G17,AN86+AO86)),0)+IF(AND(Schulden!J18&lt;Schulden!J10,AR86&gt;0),MAX(0,AR86+AS86-MIN(Schulden!G18,AR86+AS86)),0)+IF(AND(Schulden!J19&lt;Schulden!J10,AV86&gt;0),MAX(0,AV86+AW86-MIN(Schulden!G19,AV86+AW86)),0)+IF(AND(Schulden!J20&lt;Schulden!J10,AZ86&gt;0),MAX(0,AZ86+BA86-MIN(Schulden!G20,AZ86+BA86)),0)+IF(AND(Schulden!J21&lt;Schulden!J10,BD86&gt;0),MAX(0,BD86+BE86-MIN(Schulden!G21,BD86+BE86)),0)+IF(AND(Schulden!J22&lt;Schulden!J10,BH86&gt;0),MAX(0,BH86+BI86-MIN(Schulden!G22,BH86+BI86)),0))),MAX(0,L86+M86-MIN(Schulden!G10,L86+M86)))+SUMIFS(Sonderzahlungen!$D$8:$D$67,Sonderzahlungen!$G$8:$G$67,$B86,Sonderzahlungen!$E$8:$E$67,"Gezielte Schuld",Sonderzahlungen!$F$8:$F$67,Schulden!B10)))</f>
        <v/>
      </c>
      <c r="O86" s="24">
        <f>MAX(0,L86+M86-N86)</f>
        <v/>
      </c>
      <c r="P86" s="24">
        <f>S85</f>
        <v/>
      </c>
      <c r="Q86" s="24">
        <f>IF(P86&lt;=0,0,P86*Schulden!F11/12)</f>
        <v/>
      </c>
      <c r="R86" s="24">
        <f>IF(P86&lt;=0,0,MIN(P86+Q86,MIN(Schulden!G11,P86+Q86)+MIN(MAX(0,Strategie!$C$9+SUMIFS(Sonderzahlungen!$D$8:$D$67,Sonderzahlungen!$G$8:$G$67,$B86,Sonderzahlungen!$E$8:$E$67,"Nach Strategie")-(IF(AND(Schulden!J8&lt;Schulden!J11,D86&gt;0),MAX(0,D86+E86-MIN(Schulden!G8,D86+E86)),0)+IF(AND(Schulden!J9&lt;Schulden!J11,H86&gt;0),MAX(0,H86+I86-MIN(Schulden!G9,H86+I86)),0)+IF(AND(Schulden!J10&lt;Schulden!J11,L86&gt;0),MAX(0,L86+M86-MIN(Schulden!G10,L86+M86)),0)+IF(AND(Schulden!J11&lt;Schulden!J11,P86&gt;0),MAX(0,P86+Q86-MIN(Schulden!G11,P86+Q86)),0)+IF(AND(Schulden!J12&lt;Schulden!J11,T86&gt;0),MAX(0,T86+U86-MIN(Schulden!G12,T86+U86)),0)+IF(AND(Schulden!J13&lt;Schulden!J11,X86&gt;0),MAX(0,X86+Y86-MIN(Schulden!G13,X86+Y86)),0)+IF(AND(Schulden!J14&lt;Schulden!J11,AB86&gt;0),MAX(0,AB86+AC86-MIN(Schulden!G14,AB86+AC86)),0)+IF(AND(Schulden!J15&lt;Schulden!J11,AF86&gt;0),MAX(0,AF86+AG86-MIN(Schulden!G15,AF86+AG86)),0)+IF(AND(Schulden!J16&lt;Schulden!J11,AJ86&gt;0),MAX(0,AJ86+AK86-MIN(Schulden!G16,AJ86+AK86)),0)+IF(AND(Schulden!J17&lt;Schulden!J11,AN86&gt;0),MAX(0,AN86+AO86-MIN(Schulden!G17,AN86+AO86)),0)+IF(AND(Schulden!J18&lt;Schulden!J11,AR86&gt;0),MAX(0,AR86+AS86-MIN(Schulden!G18,AR86+AS86)),0)+IF(AND(Schulden!J19&lt;Schulden!J11,AV86&gt;0),MAX(0,AV86+AW86-MIN(Schulden!G19,AV86+AW86)),0)+IF(AND(Schulden!J20&lt;Schulden!J11,AZ86&gt;0),MAX(0,AZ86+BA86-MIN(Schulden!G20,AZ86+BA86)),0)+IF(AND(Schulden!J21&lt;Schulden!J11,BD86&gt;0),MAX(0,BD86+BE86-MIN(Schulden!G21,BD86+BE86)),0)+IF(AND(Schulden!J22&lt;Schulden!J11,BH86&gt;0),MAX(0,BH86+BI86-MIN(Schulden!G22,BH86+BI86)),0))),MAX(0,P86+Q86-MIN(Schulden!G11,P86+Q86)))+SUMIFS(Sonderzahlungen!$D$8:$D$67,Sonderzahlungen!$G$8:$G$67,$B86,Sonderzahlungen!$E$8:$E$67,"Gezielte Schuld",Sonderzahlungen!$F$8:$F$67,Schulden!B11)))</f>
        <v/>
      </c>
      <c r="S86" s="24">
        <f>MAX(0,P86+Q86-R86)</f>
        <v/>
      </c>
      <c r="T86" s="24">
        <f>W85</f>
        <v/>
      </c>
      <c r="U86" s="24">
        <f>IF(T86&lt;=0,0,T86*Schulden!F12/12)</f>
        <v/>
      </c>
      <c r="V86" s="24">
        <f>IF(T86&lt;=0,0,MIN(T86+U86,MIN(Schulden!G12,T86+U86)+MIN(MAX(0,Strategie!$C$9+SUMIFS(Sonderzahlungen!$D$8:$D$67,Sonderzahlungen!$G$8:$G$67,$B86,Sonderzahlungen!$E$8:$E$67,"Nach Strategie")-(IF(AND(Schulden!J8&lt;Schulden!J12,D86&gt;0),MAX(0,D86+E86-MIN(Schulden!G8,D86+E86)),0)+IF(AND(Schulden!J9&lt;Schulden!J12,H86&gt;0),MAX(0,H86+I86-MIN(Schulden!G9,H86+I86)),0)+IF(AND(Schulden!J10&lt;Schulden!J12,L86&gt;0),MAX(0,L86+M86-MIN(Schulden!G10,L86+M86)),0)+IF(AND(Schulden!J11&lt;Schulden!J12,P86&gt;0),MAX(0,P86+Q86-MIN(Schulden!G11,P86+Q86)),0)+IF(AND(Schulden!J12&lt;Schulden!J12,T86&gt;0),MAX(0,T86+U86-MIN(Schulden!G12,T86+U86)),0)+IF(AND(Schulden!J13&lt;Schulden!J12,X86&gt;0),MAX(0,X86+Y86-MIN(Schulden!G13,X86+Y86)),0)+IF(AND(Schulden!J14&lt;Schulden!J12,AB86&gt;0),MAX(0,AB86+AC86-MIN(Schulden!G14,AB86+AC86)),0)+IF(AND(Schulden!J15&lt;Schulden!J12,AF86&gt;0),MAX(0,AF86+AG86-MIN(Schulden!G15,AF86+AG86)),0)+IF(AND(Schulden!J16&lt;Schulden!J12,AJ86&gt;0),MAX(0,AJ86+AK86-MIN(Schulden!G16,AJ86+AK86)),0)+IF(AND(Schulden!J17&lt;Schulden!J12,AN86&gt;0),MAX(0,AN86+AO86-MIN(Schulden!G17,AN86+AO86)),0)+IF(AND(Schulden!J18&lt;Schulden!J12,AR86&gt;0),MAX(0,AR86+AS86-MIN(Schulden!G18,AR86+AS86)),0)+IF(AND(Schulden!J19&lt;Schulden!J12,AV86&gt;0),MAX(0,AV86+AW86-MIN(Schulden!G19,AV86+AW86)),0)+IF(AND(Schulden!J20&lt;Schulden!J12,AZ86&gt;0),MAX(0,AZ86+BA86-MIN(Schulden!G20,AZ86+BA86)),0)+IF(AND(Schulden!J21&lt;Schulden!J12,BD86&gt;0),MAX(0,BD86+BE86-MIN(Schulden!G21,BD86+BE86)),0)+IF(AND(Schulden!J22&lt;Schulden!J12,BH86&gt;0),MAX(0,BH86+BI86-MIN(Schulden!G22,BH86+BI86)),0))),MAX(0,T86+U86-MIN(Schulden!G12,T86+U86)))+SUMIFS(Sonderzahlungen!$D$8:$D$67,Sonderzahlungen!$G$8:$G$67,$B86,Sonderzahlungen!$E$8:$E$67,"Gezielte Schuld",Sonderzahlungen!$F$8:$F$67,Schulden!B12)))</f>
        <v/>
      </c>
      <c r="W86" s="24">
        <f>MAX(0,T86+U86-V86)</f>
        <v/>
      </c>
      <c r="X86" s="24">
        <f>AA85</f>
        <v/>
      </c>
      <c r="Y86" s="24">
        <f>IF(X86&lt;=0,0,X86*Schulden!F13/12)</f>
        <v/>
      </c>
      <c r="Z86" s="24">
        <f>IF(X86&lt;=0,0,MIN(X86+Y86,MIN(Schulden!G13,X86+Y86)+MIN(MAX(0,Strategie!$C$9+SUMIFS(Sonderzahlungen!$D$8:$D$67,Sonderzahlungen!$G$8:$G$67,$B86,Sonderzahlungen!$E$8:$E$67,"Nach Strategie")-(IF(AND(Schulden!J8&lt;Schulden!J13,D86&gt;0),MAX(0,D86+E86-MIN(Schulden!G8,D86+E86)),0)+IF(AND(Schulden!J9&lt;Schulden!J13,H86&gt;0),MAX(0,H86+I86-MIN(Schulden!G9,H86+I86)),0)+IF(AND(Schulden!J10&lt;Schulden!J13,L86&gt;0),MAX(0,L86+M86-MIN(Schulden!G10,L86+M86)),0)+IF(AND(Schulden!J11&lt;Schulden!J13,P86&gt;0),MAX(0,P86+Q86-MIN(Schulden!G11,P86+Q86)),0)+IF(AND(Schulden!J12&lt;Schulden!J13,T86&gt;0),MAX(0,T86+U86-MIN(Schulden!G12,T86+U86)),0)+IF(AND(Schulden!J13&lt;Schulden!J13,X86&gt;0),MAX(0,X86+Y86-MIN(Schulden!G13,X86+Y86)),0)+IF(AND(Schulden!J14&lt;Schulden!J13,AB86&gt;0),MAX(0,AB86+AC86-MIN(Schulden!G14,AB86+AC86)),0)+IF(AND(Schulden!J15&lt;Schulden!J13,AF86&gt;0),MAX(0,AF86+AG86-MIN(Schulden!G15,AF86+AG86)),0)+IF(AND(Schulden!J16&lt;Schulden!J13,AJ86&gt;0),MAX(0,AJ86+AK86-MIN(Schulden!G16,AJ86+AK86)),0)+IF(AND(Schulden!J17&lt;Schulden!J13,AN86&gt;0),MAX(0,AN86+AO86-MIN(Schulden!G17,AN86+AO86)),0)+IF(AND(Schulden!J18&lt;Schulden!J13,AR86&gt;0),MAX(0,AR86+AS86-MIN(Schulden!G18,AR86+AS86)),0)+IF(AND(Schulden!J19&lt;Schulden!J13,AV86&gt;0),MAX(0,AV86+AW86-MIN(Schulden!G19,AV86+AW86)),0)+IF(AND(Schulden!J20&lt;Schulden!J13,AZ86&gt;0),MAX(0,AZ86+BA86-MIN(Schulden!G20,AZ86+BA86)),0)+IF(AND(Schulden!J21&lt;Schulden!J13,BD86&gt;0),MAX(0,BD86+BE86-MIN(Schulden!G21,BD86+BE86)),0)+IF(AND(Schulden!J22&lt;Schulden!J13,BH86&gt;0),MAX(0,BH86+BI86-MIN(Schulden!G22,BH86+BI86)),0))),MAX(0,X86+Y86-MIN(Schulden!G13,X86+Y86)))+SUMIFS(Sonderzahlungen!$D$8:$D$67,Sonderzahlungen!$G$8:$G$67,$B86,Sonderzahlungen!$E$8:$E$67,"Gezielte Schuld",Sonderzahlungen!$F$8:$F$67,Schulden!B13)))</f>
        <v/>
      </c>
      <c r="AA86" s="24">
        <f>MAX(0,X86+Y86-Z86)</f>
        <v/>
      </c>
      <c r="AB86" s="24">
        <f>AE85</f>
        <v/>
      </c>
      <c r="AC86" s="24">
        <f>IF(AB86&lt;=0,0,AB86*Schulden!F14/12)</f>
        <v/>
      </c>
      <c r="AD86" s="24">
        <f>IF(AB86&lt;=0,0,MIN(AB86+AC86,MIN(Schulden!G14,AB86+AC86)+MIN(MAX(0,Strategie!$C$9+SUMIFS(Sonderzahlungen!$D$8:$D$67,Sonderzahlungen!$G$8:$G$67,$B86,Sonderzahlungen!$E$8:$E$67,"Nach Strategie")-(IF(AND(Schulden!J8&lt;Schulden!J14,D86&gt;0),MAX(0,D86+E86-MIN(Schulden!G8,D86+E86)),0)+IF(AND(Schulden!J9&lt;Schulden!J14,H86&gt;0),MAX(0,H86+I86-MIN(Schulden!G9,H86+I86)),0)+IF(AND(Schulden!J10&lt;Schulden!J14,L86&gt;0),MAX(0,L86+M86-MIN(Schulden!G10,L86+M86)),0)+IF(AND(Schulden!J11&lt;Schulden!J14,P86&gt;0),MAX(0,P86+Q86-MIN(Schulden!G11,P86+Q86)),0)+IF(AND(Schulden!J12&lt;Schulden!J14,T86&gt;0),MAX(0,T86+U86-MIN(Schulden!G12,T86+U86)),0)+IF(AND(Schulden!J13&lt;Schulden!J14,X86&gt;0),MAX(0,X86+Y86-MIN(Schulden!G13,X86+Y86)),0)+IF(AND(Schulden!J14&lt;Schulden!J14,AB86&gt;0),MAX(0,AB86+AC86-MIN(Schulden!G14,AB86+AC86)),0)+IF(AND(Schulden!J15&lt;Schulden!J14,AF86&gt;0),MAX(0,AF86+AG86-MIN(Schulden!G15,AF86+AG86)),0)+IF(AND(Schulden!J16&lt;Schulden!J14,AJ86&gt;0),MAX(0,AJ86+AK86-MIN(Schulden!G16,AJ86+AK86)),0)+IF(AND(Schulden!J17&lt;Schulden!J14,AN86&gt;0),MAX(0,AN86+AO86-MIN(Schulden!G17,AN86+AO86)),0)+IF(AND(Schulden!J18&lt;Schulden!J14,AR86&gt;0),MAX(0,AR86+AS86-MIN(Schulden!G18,AR86+AS86)),0)+IF(AND(Schulden!J19&lt;Schulden!J14,AV86&gt;0),MAX(0,AV86+AW86-MIN(Schulden!G19,AV86+AW86)),0)+IF(AND(Schulden!J20&lt;Schulden!J14,AZ86&gt;0),MAX(0,AZ86+BA86-MIN(Schulden!G20,AZ86+BA86)),0)+IF(AND(Schulden!J21&lt;Schulden!J14,BD86&gt;0),MAX(0,BD86+BE86-MIN(Schulden!G21,BD86+BE86)),0)+IF(AND(Schulden!J22&lt;Schulden!J14,BH86&gt;0),MAX(0,BH86+BI86-MIN(Schulden!G22,BH86+BI86)),0))),MAX(0,AB86+AC86-MIN(Schulden!G14,AB86+AC86)))+SUMIFS(Sonderzahlungen!$D$8:$D$67,Sonderzahlungen!$G$8:$G$67,$B86,Sonderzahlungen!$E$8:$E$67,"Gezielte Schuld",Sonderzahlungen!$F$8:$F$67,Schulden!B14)))</f>
        <v/>
      </c>
      <c r="AE86" s="24">
        <f>MAX(0,AB86+AC86-AD86)</f>
        <v/>
      </c>
      <c r="AF86" s="24">
        <f>AI85</f>
        <v/>
      </c>
      <c r="AG86" s="24">
        <f>IF(AF86&lt;=0,0,AF86*Schulden!F15/12)</f>
        <v/>
      </c>
      <c r="AH86" s="24">
        <f>IF(AF86&lt;=0,0,MIN(AF86+AG86,MIN(Schulden!G15,AF86+AG86)+MIN(MAX(0,Strategie!$C$9+SUMIFS(Sonderzahlungen!$D$8:$D$67,Sonderzahlungen!$G$8:$G$67,$B86,Sonderzahlungen!$E$8:$E$67,"Nach Strategie")-(IF(AND(Schulden!J8&lt;Schulden!J15,D86&gt;0),MAX(0,D86+E86-MIN(Schulden!G8,D86+E86)),0)+IF(AND(Schulden!J9&lt;Schulden!J15,H86&gt;0),MAX(0,H86+I86-MIN(Schulden!G9,H86+I86)),0)+IF(AND(Schulden!J10&lt;Schulden!J15,L86&gt;0),MAX(0,L86+M86-MIN(Schulden!G10,L86+M86)),0)+IF(AND(Schulden!J11&lt;Schulden!J15,P86&gt;0),MAX(0,P86+Q86-MIN(Schulden!G11,P86+Q86)),0)+IF(AND(Schulden!J12&lt;Schulden!J15,T86&gt;0),MAX(0,T86+U86-MIN(Schulden!G12,T86+U86)),0)+IF(AND(Schulden!J13&lt;Schulden!J15,X86&gt;0),MAX(0,X86+Y86-MIN(Schulden!G13,X86+Y86)),0)+IF(AND(Schulden!J14&lt;Schulden!J15,AB86&gt;0),MAX(0,AB86+AC86-MIN(Schulden!G14,AB86+AC86)),0)+IF(AND(Schulden!J15&lt;Schulden!J15,AF86&gt;0),MAX(0,AF86+AG86-MIN(Schulden!G15,AF86+AG86)),0)+IF(AND(Schulden!J16&lt;Schulden!J15,AJ86&gt;0),MAX(0,AJ86+AK86-MIN(Schulden!G16,AJ86+AK86)),0)+IF(AND(Schulden!J17&lt;Schulden!J15,AN86&gt;0),MAX(0,AN86+AO86-MIN(Schulden!G17,AN86+AO86)),0)+IF(AND(Schulden!J18&lt;Schulden!J15,AR86&gt;0),MAX(0,AR86+AS86-MIN(Schulden!G18,AR86+AS86)),0)+IF(AND(Schulden!J19&lt;Schulden!J15,AV86&gt;0),MAX(0,AV86+AW86-MIN(Schulden!G19,AV86+AW86)),0)+IF(AND(Schulden!J20&lt;Schulden!J15,AZ86&gt;0),MAX(0,AZ86+BA86-MIN(Schulden!G20,AZ86+BA86)),0)+IF(AND(Schulden!J21&lt;Schulden!J15,BD86&gt;0),MAX(0,BD86+BE86-MIN(Schulden!G21,BD86+BE86)),0)+IF(AND(Schulden!J22&lt;Schulden!J15,BH86&gt;0),MAX(0,BH86+BI86-MIN(Schulden!G22,BH86+BI86)),0))),MAX(0,AF86+AG86-MIN(Schulden!G15,AF86+AG86)))+SUMIFS(Sonderzahlungen!$D$8:$D$67,Sonderzahlungen!$G$8:$G$67,$B86,Sonderzahlungen!$E$8:$E$67,"Gezielte Schuld",Sonderzahlungen!$F$8:$F$67,Schulden!B15)))</f>
        <v/>
      </c>
      <c r="AI86" s="24">
        <f>MAX(0,AF86+AG86-AH86)</f>
        <v/>
      </c>
      <c r="AJ86" s="24">
        <f>AM85</f>
        <v/>
      </c>
      <c r="AK86" s="24">
        <f>IF(AJ86&lt;=0,0,AJ86*Schulden!F16/12)</f>
        <v/>
      </c>
      <c r="AL86" s="24">
        <f>IF(AJ86&lt;=0,0,MIN(AJ86+AK86,MIN(Schulden!G16,AJ86+AK86)+MIN(MAX(0,Strategie!$C$9+SUMIFS(Sonderzahlungen!$D$8:$D$67,Sonderzahlungen!$G$8:$G$67,$B86,Sonderzahlungen!$E$8:$E$67,"Nach Strategie")-(IF(AND(Schulden!J8&lt;Schulden!J16,D86&gt;0),MAX(0,D86+E86-MIN(Schulden!G8,D86+E86)),0)+IF(AND(Schulden!J9&lt;Schulden!J16,H86&gt;0),MAX(0,H86+I86-MIN(Schulden!G9,H86+I86)),0)+IF(AND(Schulden!J10&lt;Schulden!J16,L86&gt;0),MAX(0,L86+M86-MIN(Schulden!G10,L86+M86)),0)+IF(AND(Schulden!J11&lt;Schulden!J16,P86&gt;0),MAX(0,P86+Q86-MIN(Schulden!G11,P86+Q86)),0)+IF(AND(Schulden!J12&lt;Schulden!J16,T86&gt;0),MAX(0,T86+U86-MIN(Schulden!G12,T86+U86)),0)+IF(AND(Schulden!J13&lt;Schulden!J16,X86&gt;0),MAX(0,X86+Y86-MIN(Schulden!G13,X86+Y86)),0)+IF(AND(Schulden!J14&lt;Schulden!J16,AB86&gt;0),MAX(0,AB86+AC86-MIN(Schulden!G14,AB86+AC86)),0)+IF(AND(Schulden!J15&lt;Schulden!J16,AF86&gt;0),MAX(0,AF86+AG86-MIN(Schulden!G15,AF86+AG86)),0)+IF(AND(Schulden!J16&lt;Schulden!J16,AJ86&gt;0),MAX(0,AJ86+AK86-MIN(Schulden!G16,AJ86+AK86)),0)+IF(AND(Schulden!J17&lt;Schulden!J16,AN86&gt;0),MAX(0,AN86+AO86-MIN(Schulden!G17,AN86+AO86)),0)+IF(AND(Schulden!J18&lt;Schulden!J16,AR86&gt;0),MAX(0,AR86+AS86-MIN(Schulden!G18,AR86+AS86)),0)+IF(AND(Schulden!J19&lt;Schulden!J16,AV86&gt;0),MAX(0,AV86+AW86-MIN(Schulden!G19,AV86+AW86)),0)+IF(AND(Schulden!J20&lt;Schulden!J16,AZ86&gt;0),MAX(0,AZ86+BA86-MIN(Schulden!G20,AZ86+BA86)),0)+IF(AND(Schulden!J21&lt;Schulden!J16,BD86&gt;0),MAX(0,BD86+BE86-MIN(Schulden!G21,BD86+BE86)),0)+IF(AND(Schulden!J22&lt;Schulden!J16,BH86&gt;0),MAX(0,BH86+BI86-MIN(Schulden!G22,BH86+BI86)),0))),MAX(0,AJ86+AK86-MIN(Schulden!G16,AJ86+AK86)))+SUMIFS(Sonderzahlungen!$D$8:$D$67,Sonderzahlungen!$G$8:$G$67,$B86,Sonderzahlungen!$E$8:$E$67,"Gezielte Schuld",Sonderzahlungen!$F$8:$F$67,Schulden!B16)))</f>
        <v/>
      </c>
      <c r="AM86" s="24">
        <f>MAX(0,AJ86+AK86-AL86)</f>
        <v/>
      </c>
      <c r="AN86" s="24">
        <f>AQ85</f>
        <v/>
      </c>
      <c r="AO86" s="24">
        <f>IF(AN86&lt;=0,0,AN86*Schulden!F17/12)</f>
        <v/>
      </c>
      <c r="AP86" s="24">
        <f>IF(AN86&lt;=0,0,MIN(AN86+AO86,MIN(Schulden!G17,AN86+AO86)+MIN(MAX(0,Strategie!$C$9+SUMIFS(Sonderzahlungen!$D$8:$D$67,Sonderzahlungen!$G$8:$G$67,$B86,Sonderzahlungen!$E$8:$E$67,"Nach Strategie")-(IF(AND(Schulden!J8&lt;Schulden!J17,D86&gt;0),MAX(0,D86+E86-MIN(Schulden!G8,D86+E86)),0)+IF(AND(Schulden!J9&lt;Schulden!J17,H86&gt;0),MAX(0,H86+I86-MIN(Schulden!G9,H86+I86)),0)+IF(AND(Schulden!J10&lt;Schulden!J17,L86&gt;0),MAX(0,L86+M86-MIN(Schulden!G10,L86+M86)),0)+IF(AND(Schulden!J11&lt;Schulden!J17,P86&gt;0),MAX(0,P86+Q86-MIN(Schulden!G11,P86+Q86)),0)+IF(AND(Schulden!J12&lt;Schulden!J17,T86&gt;0),MAX(0,T86+U86-MIN(Schulden!G12,T86+U86)),0)+IF(AND(Schulden!J13&lt;Schulden!J17,X86&gt;0),MAX(0,X86+Y86-MIN(Schulden!G13,X86+Y86)),0)+IF(AND(Schulden!J14&lt;Schulden!J17,AB86&gt;0),MAX(0,AB86+AC86-MIN(Schulden!G14,AB86+AC86)),0)+IF(AND(Schulden!J15&lt;Schulden!J17,AF86&gt;0),MAX(0,AF86+AG86-MIN(Schulden!G15,AF86+AG86)),0)+IF(AND(Schulden!J16&lt;Schulden!J17,AJ86&gt;0),MAX(0,AJ86+AK86-MIN(Schulden!G16,AJ86+AK86)),0)+IF(AND(Schulden!J17&lt;Schulden!J17,AN86&gt;0),MAX(0,AN86+AO86-MIN(Schulden!G17,AN86+AO86)),0)+IF(AND(Schulden!J18&lt;Schulden!J17,AR86&gt;0),MAX(0,AR86+AS86-MIN(Schulden!G18,AR86+AS86)),0)+IF(AND(Schulden!J19&lt;Schulden!J17,AV86&gt;0),MAX(0,AV86+AW86-MIN(Schulden!G19,AV86+AW86)),0)+IF(AND(Schulden!J20&lt;Schulden!J17,AZ86&gt;0),MAX(0,AZ86+BA86-MIN(Schulden!G20,AZ86+BA86)),0)+IF(AND(Schulden!J21&lt;Schulden!J17,BD86&gt;0),MAX(0,BD86+BE86-MIN(Schulden!G21,BD86+BE86)),0)+IF(AND(Schulden!J22&lt;Schulden!J17,BH86&gt;0),MAX(0,BH86+BI86-MIN(Schulden!G22,BH86+BI86)),0))),MAX(0,AN86+AO86-MIN(Schulden!G17,AN86+AO86)))+SUMIFS(Sonderzahlungen!$D$8:$D$67,Sonderzahlungen!$G$8:$G$67,$B86,Sonderzahlungen!$E$8:$E$67,"Gezielte Schuld",Sonderzahlungen!$F$8:$F$67,Schulden!B17)))</f>
        <v/>
      </c>
      <c r="AQ86" s="24">
        <f>MAX(0,AN86+AO86-AP86)</f>
        <v/>
      </c>
      <c r="AR86" s="24">
        <f>AU85</f>
        <v/>
      </c>
      <c r="AS86" s="24">
        <f>IF(AR86&lt;=0,0,AR86*Schulden!F18/12)</f>
        <v/>
      </c>
      <c r="AT86" s="24">
        <f>IF(AR86&lt;=0,0,MIN(AR86+AS86,MIN(Schulden!G18,AR86+AS86)+MIN(MAX(0,Strategie!$C$9+SUMIFS(Sonderzahlungen!$D$8:$D$67,Sonderzahlungen!$G$8:$G$67,$B86,Sonderzahlungen!$E$8:$E$67,"Nach Strategie")-(IF(AND(Schulden!J8&lt;Schulden!J18,D86&gt;0),MAX(0,D86+E86-MIN(Schulden!G8,D86+E86)),0)+IF(AND(Schulden!J9&lt;Schulden!J18,H86&gt;0),MAX(0,H86+I86-MIN(Schulden!G9,H86+I86)),0)+IF(AND(Schulden!J10&lt;Schulden!J18,L86&gt;0),MAX(0,L86+M86-MIN(Schulden!G10,L86+M86)),0)+IF(AND(Schulden!J11&lt;Schulden!J18,P86&gt;0),MAX(0,P86+Q86-MIN(Schulden!G11,P86+Q86)),0)+IF(AND(Schulden!J12&lt;Schulden!J18,T86&gt;0),MAX(0,T86+U86-MIN(Schulden!G12,T86+U86)),0)+IF(AND(Schulden!J13&lt;Schulden!J18,X86&gt;0),MAX(0,X86+Y86-MIN(Schulden!G13,X86+Y86)),0)+IF(AND(Schulden!J14&lt;Schulden!J18,AB86&gt;0),MAX(0,AB86+AC86-MIN(Schulden!G14,AB86+AC86)),0)+IF(AND(Schulden!J15&lt;Schulden!J18,AF86&gt;0),MAX(0,AF86+AG86-MIN(Schulden!G15,AF86+AG86)),0)+IF(AND(Schulden!J16&lt;Schulden!J18,AJ86&gt;0),MAX(0,AJ86+AK86-MIN(Schulden!G16,AJ86+AK86)),0)+IF(AND(Schulden!J17&lt;Schulden!J18,AN86&gt;0),MAX(0,AN86+AO86-MIN(Schulden!G17,AN86+AO86)),0)+IF(AND(Schulden!J18&lt;Schulden!J18,AR86&gt;0),MAX(0,AR86+AS86-MIN(Schulden!G18,AR86+AS86)),0)+IF(AND(Schulden!J19&lt;Schulden!J18,AV86&gt;0),MAX(0,AV86+AW86-MIN(Schulden!G19,AV86+AW86)),0)+IF(AND(Schulden!J20&lt;Schulden!J18,AZ86&gt;0),MAX(0,AZ86+BA86-MIN(Schulden!G20,AZ86+BA86)),0)+IF(AND(Schulden!J21&lt;Schulden!J18,BD86&gt;0),MAX(0,BD86+BE86-MIN(Schulden!G21,BD86+BE86)),0)+IF(AND(Schulden!J22&lt;Schulden!J18,BH86&gt;0),MAX(0,BH86+BI86-MIN(Schulden!G22,BH86+BI86)),0))),MAX(0,AR86+AS86-MIN(Schulden!G18,AR86+AS86)))+SUMIFS(Sonderzahlungen!$D$8:$D$67,Sonderzahlungen!$G$8:$G$67,$B86,Sonderzahlungen!$E$8:$E$67,"Gezielte Schuld",Sonderzahlungen!$F$8:$F$67,Schulden!B18)))</f>
        <v/>
      </c>
      <c r="AU86" s="24">
        <f>MAX(0,AR86+AS86-AT86)</f>
        <v/>
      </c>
      <c r="AV86" s="24">
        <f>AY85</f>
        <v/>
      </c>
      <c r="AW86" s="24">
        <f>IF(AV86&lt;=0,0,AV86*Schulden!F19/12)</f>
        <v/>
      </c>
      <c r="AX86" s="24">
        <f>IF(AV86&lt;=0,0,MIN(AV86+AW86,MIN(Schulden!G19,AV86+AW86)+MIN(MAX(0,Strategie!$C$9+SUMIFS(Sonderzahlungen!$D$8:$D$67,Sonderzahlungen!$G$8:$G$67,$B86,Sonderzahlungen!$E$8:$E$67,"Nach Strategie")-(IF(AND(Schulden!J8&lt;Schulden!J19,D86&gt;0),MAX(0,D86+E86-MIN(Schulden!G8,D86+E86)),0)+IF(AND(Schulden!J9&lt;Schulden!J19,H86&gt;0),MAX(0,H86+I86-MIN(Schulden!G9,H86+I86)),0)+IF(AND(Schulden!J10&lt;Schulden!J19,L86&gt;0),MAX(0,L86+M86-MIN(Schulden!G10,L86+M86)),0)+IF(AND(Schulden!J11&lt;Schulden!J19,P86&gt;0),MAX(0,P86+Q86-MIN(Schulden!G11,P86+Q86)),0)+IF(AND(Schulden!J12&lt;Schulden!J19,T86&gt;0),MAX(0,T86+U86-MIN(Schulden!G12,T86+U86)),0)+IF(AND(Schulden!J13&lt;Schulden!J19,X86&gt;0),MAX(0,X86+Y86-MIN(Schulden!G13,X86+Y86)),0)+IF(AND(Schulden!J14&lt;Schulden!J19,AB86&gt;0),MAX(0,AB86+AC86-MIN(Schulden!G14,AB86+AC86)),0)+IF(AND(Schulden!J15&lt;Schulden!J19,AF86&gt;0),MAX(0,AF86+AG86-MIN(Schulden!G15,AF86+AG86)),0)+IF(AND(Schulden!J16&lt;Schulden!J19,AJ86&gt;0),MAX(0,AJ86+AK86-MIN(Schulden!G16,AJ86+AK86)),0)+IF(AND(Schulden!J17&lt;Schulden!J19,AN86&gt;0),MAX(0,AN86+AO86-MIN(Schulden!G17,AN86+AO86)),0)+IF(AND(Schulden!J18&lt;Schulden!J19,AR86&gt;0),MAX(0,AR86+AS86-MIN(Schulden!G18,AR86+AS86)),0)+IF(AND(Schulden!J19&lt;Schulden!J19,AV86&gt;0),MAX(0,AV86+AW86-MIN(Schulden!G19,AV86+AW86)),0)+IF(AND(Schulden!J20&lt;Schulden!J19,AZ86&gt;0),MAX(0,AZ86+BA86-MIN(Schulden!G20,AZ86+BA86)),0)+IF(AND(Schulden!J21&lt;Schulden!J19,BD86&gt;0),MAX(0,BD86+BE86-MIN(Schulden!G21,BD86+BE86)),0)+IF(AND(Schulden!J22&lt;Schulden!J19,BH86&gt;0),MAX(0,BH86+BI86-MIN(Schulden!G22,BH86+BI86)),0))),MAX(0,AV86+AW86-MIN(Schulden!G19,AV86+AW86)))+SUMIFS(Sonderzahlungen!$D$8:$D$67,Sonderzahlungen!$G$8:$G$67,$B86,Sonderzahlungen!$E$8:$E$67,"Gezielte Schuld",Sonderzahlungen!$F$8:$F$67,Schulden!B19)))</f>
        <v/>
      </c>
      <c r="AY86" s="24">
        <f>MAX(0,AV86+AW86-AX86)</f>
        <v/>
      </c>
      <c r="AZ86" s="24">
        <f>BC85</f>
        <v/>
      </c>
      <c r="BA86" s="24">
        <f>IF(AZ86&lt;=0,0,AZ86*Schulden!F20/12)</f>
        <v/>
      </c>
      <c r="BB86" s="24">
        <f>IF(AZ86&lt;=0,0,MIN(AZ86+BA86,MIN(Schulden!G20,AZ86+BA86)+MIN(MAX(0,Strategie!$C$9+SUMIFS(Sonderzahlungen!$D$8:$D$67,Sonderzahlungen!$G$8:$G$67,$B86,Sonderzahlungen!$E$8:$E$67,"Nach Strategie")-(IF(AND(Schulden!J8&lt;Schulden!J20,D86&gt;0),MAX(0,D86+E86-MIN(Schulden!G8,D86+E86)),0)+IF(AND(Schulden!J9&lt;Schulden!J20,H86&gt;0),MAX(0,H86+I86-MIN(Schulden!G9,H86+I86)),0)+IF(AND(Schulden!J10&lt;Schulden!J20,L86&gt;0),MAX(0,L86+M86-MIN(Schulden!G10,L86+M86)),0)+IF(AND(Schulden!J11&lt;Schulden!J20,P86&gt;0),MAX(0,P86+Q86-MIN(Schulden!G11,P86+Q86)),0)+IF(AND(Schulden!J12&lt;Schulden!J20,T86&gt;0),MAX(0,T86+U86-MIN(Schulden!G12,T86+U86)),0)+IF(AND(Schulden!J13&lt;Schulden!J20,X86&gt;0),MAX(0,X86+Y86-MIN(Schulden!G13,X86+Y86)),0)+IF(AND(Schulden!J14&lt;Schulden!J20,AB86&gt;0),MAX(0,AB86+AC86-MIN(Schulden!G14,AB86+AC86)),0)+IF(AND(Schulden!J15&lt;Schulden!J20,AF86&gt;0),MAX(0,AF86+AG86-MIN(Schulden!G15,AF86+AG86)),0)+IF(AND(Schulden!J16&lt;Schulden!J20,AJ86&gt;0),MAX(0,AJ86+AK86-MIN(Schulden!G16,AJ86+AK86)),0)+IF(AND(Schulden!J17&lt;Schulden!J20,AN86&gt;0),MAX(0,AN86+AO86-MIN(Schulden!G17,AN86+AO86)),0)+IF(AND(Schulden!J18&lt;Schulden!J20,AR86&gt;0),MAX(0,AR86+AS86-MIN(Schulden!G18,AR86+AS86)),0)+IF(AND(Schulden!J19&lt;Schulden!J20,AV86&gt;0),MAX(0,AV86+AW86-MIN(Schulden!G19,AV86+AW86)),0)+IF(AND(Schulden!J20&lt;Schulden!J20,AZ86&gt;0),MAX(0,AZ86+BA86-MIN(Schulden!G20,AZ86+BA86)),0)+IF(AND(Schulden!J21&lt;Schulden!J20,BD86&gt;0),MAX(0,BD86+BE86-MIN(Schulden!G21,BD86+BE86)),0)+IF(AND(Schulden!J22&lt;Schulden!J20,BH86&gt;0),MAX(0,BH86+BI86-MIN(Schulden!G22,BH86+BI86)),0))),MAX(0,AZ86+BA86-MIN(Schulden!G20,AZ86+BA86)))+SUMIFS(Sonderzahlungen!$D$8:$D$67,Sonderzahlungen!$G$8:$G$67,$B86,Sonderzahlungen!$E$8:$E$67,"Gezielte Schuld",Sonderzahlungen!$F$8:$F$67,Schulden!B20)))</f>
        <v/>
      </c>
      <c r="BC86" s="24">
        <f>MAX(0,AZ86+BA86-BB86)</f>
        <v/>
      </c>
      <c r="BD86" s="24">
        <f>BG85</f>
        <v/>
      </c>
      <c r="BE86" s="24">
        <f>IF(BD86&lt;=0,0,BD86*Schulden!F21/12)</f>
        <v/>
      </c>
      <c r="BF86" s="24">
        <f>IF(BD86&lt;=0,0,MIN(BD86+BE86,MIN(Schulden!G21,BD86+BE86)+MIN(MAX(0,Strategie!$C$9+SUMIFS(Sonderzahlungen!$D$8:$D$67,Sonderzahlungen!$G$8:$G$67,$B86,Sonderzahlungen!$E$8:$E$67,"Nach Strategie")-(IF(AND(Schulden!J8&lt;Schulden!J21,D86&gt;0),MAX(0,D86+E86-MIN(Schulden!G8,D86+E86)),0)+IF(AND(Schulden!J9&lt;Schulden!J21,H86&gt;0),MAX(0,H86+I86-MIN(Schulden!G9,H86+I86)),0)+IF(AND(Schulden!J10&lt;Schulden!J21,L86&gt;0),MAX(0,L86+M86-MIN(Schulden!G10,L86+M86)),0)+IF(AND(Schulden!J11&lt;Schulden!J21,P86&gt;0),MAX(0,P86+Q86-MIN(Schulden!G11,P86+Q86)),0)+IF(AND(Schulden!J12&lt;Schulden!J21,T86&gt;0),MAX(0,T86+U86-MIN(Schulden!G12,T86+U86)),0)+IF(AND(Schulden!J13&lt;Schulden!J21,X86&gt;0),MAX(0,X86+Y86-MIN(Schulden!G13,X86+Y86)),0)+IF(AND(Schulden!J14&lt;Schulden!J21,AB86&gt;0),MAX(0,AB86+AC86-MIN(Schulden!G14,AB86+AC86)),0)+IF(AND(Schulden!J15&lt;Schulden!J21,AF86&gt;0),MAX(0,AF86+AG86-MIN(Schulden!G15,AF86+AG86)),0)+IF(AND(Schulden!J16&lt;Schulden!J21,AJ86&gt;0),MAX(0,AJ86+AK86-MIN(Schulden!G16,AJ86+AK86)),0)+IF(AND(Schulden!J17&lt;Schulden!J21,AN86&gt;0),MAX(0,AN86+AO86-MIN(Schulden!G17,AN86+AO86)),0)+IF(AND(Schulden!J18&lt;Schulden!J21,AR86&gt;0),MAX(0,AR86+AS86-MIN(Schulden!G18,AR86+AS86)),0)+IF(AND(Schulden!J19&lt;Schulden!J21,AV86&gt;0),MAX(0,AV86+AW86-MIN(Schulden!G19,AV86+AW86)),0)+IF(AND(Schulden!J20&lt;Schulden!J21,AZ86&gt;0),MAX(0,AZ86+BA86-MIN(Schulden!G20,AZ86+BA86)),0)+IF(AND(Schulden!J21&lt;Schulden!J21,BD86&gt;0),MAX(0,BD86+BE86-MIN(Schulden!G21,BD86+BE86)),0)+IF(AND(Schulden!J22&lt;Schulden!J21,BH86&gt;0),MAX(0,BH86+BI86-MIN(Schulden!G22,BH86+BI86)),0))),MAX(0,BD86+BE86-MIN(Schulden!G21,BD86+BE86)))+SUMIFS(Sonderzahlungen!$D$8:$D$67,Sonderzahlungen!$G$8:$G$67,$B86,Sonderzahlungen!$E$8:$E$67,"Gezielte Schuld",Sonderzahlungen!$F$8:$F$67,Schulden!B21)))</f>
        <v/>
      </c>
      <c r="BG86" s="24">
        <f>MAX(0,BD86+BE86-BF86)</f>
        <v/>
      </c>
      <c r="BH86" s="24">
        <f>BK85</f>
        <v/>
      </c>
      <c r="BI86" s="24">
        <f>IF(BH86&lt;=0,0,BH86*Schulden!F22/12)</f>
        <v/>
      </c>
      <c r="BJ86" s="24">
        <f>IF(BH86&lt;=0,0,MIN(BH86+BI86,MIN(Schulden!G22,BH86+BI86)+MIN(MAX(0,Strategie!$C$9+SUMIFS(Sonderzahlungen!$D$8:$D$67,Sonderzahlungen!$G$8:$G$67,$B86,Sonderzahlungen!$E$8:$E$67,"Nach Strategie")-(IF(AND(Schulden!J8&lt;Schulden!J22,D86&gt;0),MAX(0,D86+E86-MIN(Schulden!G8,D86+E86)),0)+IF(AND(Schulden!J9&lt;Schulden!J22,H86&gt;0),MAX(0,H86+I86-MIN(Schulden!G9,H86+I86)),0)+IF(AND(Schulden!J10&lt;Schulden!J22,L86&gt;0),MAX(0,L86+M86-MIN(Schulden!G10,L86+M86)),0)+IF(AND(Schulden!J11&lt;Schulden!J22,P86&gt;0),MAX(0,P86+Q86-MIN(Schulden!G11,P86+Q86)),0)+IF(AND(Schulden!J12&lt;Schulden!J22,T86&gt;0),MAX(0,T86+U86-MIN(Schulden!G12,T86+U86)),0)+IF(AND(Schulden!J13&lt;Schulden!J22,X86&gt;0),MAX(0,X86+Y86-MIN(Schulden!G13,X86+Y86)),0)+IF(AND(Schulden!J14&lt;Schulden!J22,AB86&gt;0),MAX(0,AB86+AC86-MIN(Schulden!G14,AB86+AC86)),0)+IF(AND(Schulden!J15&lt;Schulden!J22,AF86&gt;0),MAX(0,AF86+AG86-MIN(Schulden!G15,AF86+AG86)),0)+IF(AND(Schulden!J16&lt;Schulden!J22,AJ86&gt;0),MAX(0,AJ86+AK86-MIN(Schulden!G16,AJ86+AK86)),0)+IF(AND(Schulden!J17&lt;Schulden!J22,AN86&gt;0),MAX(0,AN86+AO86-MIN(Schulden!G17,AN86+AO86)),0)+IF(AND(Schulden!J18&lt;Schulden!J22,AR86&gt;0),MAX(0,AR86+AS86-MIN(Schulden!G18,AR86+AS86)),0)+IF(AND(Schulden!J19&lt;Schulden!J22,AV86&gt;0),MAX(0,AV86+AW86-MIN(Schulden!G19,AV86+AW86)),0)+IF(AND(Schulden!J20&lt;Schulden!J22,AZ86&gt;0),MAX(0,AZ86+BA86-MIN(Schulden!G20,AZ86+BA86)),0)+IF(AND(Schulden!J21&lt;Schulden!J22,BD86&gt;0),MAX(0,BD86+BE86-MIN(Schulden!G21,BD86+BE86)),0)+IF(AND(Schulden!J22&lt;Schulden!J22,BH86&gt;0),MAX(0,BH86+BI86-MIN(Schulden!G22,BH86+BI86)),0))),MAX(0,BH86+BI86-MIN(Schulden!G22,BH86+BI86)))+SUMIFS(Sonderzahlungen!$D$8:$D$67,Sonderzahlungen!$G$8:$G$67,$B86,Sonderzahlungen!$E$8:$E$67,"Gezielte Schuld",Sonderzahlungen!$F$8:$F$67,Schulden!B22)))</f>
        <v/>
      </c>
      <c r="BK86" s="24">
        <f>MAX(0,BH86+BI86-BJ86)</f>
        <v/>
      </c>
    </row>
    <row r="87">
      <c r="B87" s="23">
        <f>EDATE(B86,1)</f>
        <v/>
      </c>
      <c r="C87" s="24">
        <f>SUMIFS(Sonderzahlungen!$D$8:$D$67,Sonderzahlungen!$G$8:$G$67,B87)</f>
        <v/>
      </c>
      <c r="D87" s="24">
        <f>G86</f>
        <v/>
      </c>
      <c r="E87" s="24">
        <f>IF(D87&lt;=0,0,D87*Schulden!F8/12)</f>
        <v/>
      </c>
      <c r="F87" s="24">
        <f>IF(D87&lt;=0,0,MIN(D87+E87,MIN(Schulden!G8,D87+E87)+MIN(MAX(0,Strategie!$C$9+SUMIFS(Sonderzahlungen!$D$8:$D$67,Sonderzahlungen!$G$8:$G$67,$B87,Sonderzahlungen!$E$8:$E$67,"Nach Strategie")-(IF(AND(Schulden!J8&lt;Schulden!J8,D87&gt;0),MAX(0,D87+E87-MIN(Schulden!G8,D87+E87)),0)+IF(AND(Schulden!J9&lt;Schulden!J8,H87&gt;0),MAX(0,H87+I87-MIN(Schulden!G9,H87+I87)),0)+IF(AND(Schulden!J10&lt;Schulden!J8,L87&gt;0),MAX(0,L87+M87-MIN(Schulden!G10,L87+M87)),0)+IF(AND(Schulden!J11&lt;Schulden!J8,P87&gt;0),MAX(0,P87+Q87-MIN(Schulden!G11,P87+Q87)),0)+IF(AND(Schulden!J12&lt;Schulden!J8,T87&gt;0),MAX(0,T87+U87-MIN(Schulden!G12,T87+U87)),0)+IF(AND(Schulden!J13&lt;Schulden!J8,X87&gt;0),MAX(0,X87+Y87-MIN(Schulden!G13,X87+Y87)),0)+IF(AND(Schulden!J14&lt;Schulden!J8,AB87&gt;0),MAX(0,AB87+AC87-MIN(Schulden!G14,AB87+AC87)),0)+IF(AND(Schulden!J15&lt;Schulden!J8,AF87&gt;0),MAX(0,AF87+AG87-MIN(Schulden!G15,AF87+AG87)),0)+IF(AND(Schulden!J16&lt;Schulden!J8,AJ87&gt;0),MAX(0,AJ87+AK87-MIN(Schulden!G16,AJ87+AK87)),0)+IF(AND(Schulden!J17&lt;Schulden!J8,AN87&gt;0),MAX(0,AN87+AO87-MIN(Schulden!G17,AN87+AO87)),0)+IF(AND(Schulden!J18&lt;Schulden!J8,AR87&gt;0),MAX(0,AR87+AS87-MIN(Schulden!G18,AR87+AS87)),0)+IF(AND(Schulden!J19&lt;Schulden!J8,AV87&gt;0),MAX(0,AV87+AW87-MIN(Schulden!G19,AV87+AW87)),0)+IF(AND(Schulden!J20&lt;Schulden!J8,AZ87&gt;0),MAX(0,AZ87+BA87-MIN(Schulden!G20,AZ87+BA87)),0)+IF(AND(Schulden!J21&lt;Schulden!J8,BD87&gt;0),MAX(0,BD87+BE87-MIN(Schulden!G21,BD87+BE87)),0)+IF(AND(Schulden!J22&lt;Schulden!J8,BH87&gt;0),MAX(0,BH87+BI87-MIN(Schulden!G22,BH87+BI87)),0))),MAX(0,D87+E87-MIN(Schulden!G8,D87+E87)))+SUMIFS(Sonderzahlungen!$D$8:$D$67,Sonderzahlungen!$G$8:$G$67,$B87,Sonderzahlungen!$E$8:$E$67,"Gezielte Schuld",Sonderzahlungen!$F$8:$F$67,Schulden!B8)))</f>
        <v/>
      </c>
      <c r="G87" s="24">
        <f>MAX(0,D87+E87-F87)</f>
        <v/>
      </c>
      <c r="H87" s="24">
        <f>K86</f>
        <v/>
      </c>
      <c r="I87" s="24">
        <f>IF(H87&lt;=0,0,H87*Schulden!F9/12)</f>
        <v/>
      </c>
      <c r="J87" s="24">
        <f>IF(H87&lt;=0,0,MIN(H87+I87,MIN(Schulden!G9,H87+I87)+MIN(MAX(0,Strategie!$C$9+SUMIFS(Sonderzahlungen!$D$8:$D$67,Sonderzahlungen!$G$8:$G$67,$B87,Sonderzahlungen!$E$8:$E$67,"Nach Strategie")-(IF(AND(Schulden!J8&lt;Schulden!J9,D87&gt;0),MAX(0,D87+E87-MIN(Schulden!G8,D87+E87)),0)+IF(AND(Schulden!J9&lt;Schulden!J9,H87&gt;0),MAX(0,H87+I87-MIN(Schulden!G9,H87+I87)),0)+IF(AND(Schulden!J10&lt;Schulden!J9,L87&gt;0),MAX(0,L87+M87-MIN(Schulden!G10,L87+M87)),0)+IF(AND(Schulden!J11&lt;Schulden!J9,P87&gt;0),MAX(0,P87+Q87-MIN(Schulden!G11,P87+Q87)),0)+IF(AND(Schulden!J12&lt;Schulden!J9,T87&gt;0),MAX(0,T87+U87-MIN(Schulden!G12,T87+U87)),0)+IF(AND(Schulden!J13&lt;Schulden!J9,X87&gt;0),MAX(0,X87+Y87-MIN(Schulden!G13,X87+Y87)),0)+IF(AND(Schulden!J14&lt;Schulden!J9,AB87&gt;0),MAX(0,AB87+AC87-MIN(Schulden!G14,AB87+AC87)),0)+IF(AND(Schulden!J15&lt;Schulden!J9,AF87&gt;0),MAX(0,AF87+AG87-MIN(Schulden!G15,AF87+AG87)),0)+IF(AND(Schulden!J16&lt;Schulden!J9,AJ87&gt;0),MAX(0,AJ87+AK87-MIN(Schulden!G16,AJ87+AK87)),0)+IF(AND(Schulden!J17&lt;Schulden!J9,AN87&gt;0),MAX(0,AN87+AO87-MIN(Schulden!G17,AN87+AO87)),0)+IF(AND(Schulden!J18&lt;Schulden!J9,AR87&gt;0),MAX(0,AR87+AS87-MIN(Schulden!G18,AR87+AS87)),0)+IF(AND(Schulden!J19&lt;Schulden!J9,AV87&gt;0),MAX(0,AV87+AW87-MIN(Schulden!G19,AV87+AW87)),0)+IF(AND(Schulden!J20&lt;Schulden!J9,AZ87&gt;0),MAX(0,AZ87+BA87-MIN(Schulden!G20,AZ87+BA87)),0)+IF(AND(Schulden!J21&lt;Schulden!J9,BD87&gt;0),MAX(0,BD87+BE87-MIN(Schulden!G21,BD87+BE87)),0)+IF(AND(Schulden!J22&lt;Schulden!J9,BH87&gt;0),MAX(0,BH87+BI87-MIN(Schulden!G22,BH87+BI87)),0))),MAX(0,H87+I87-MIN(Schulden!G9,H87+I87)))+SUMIFS(Sonderzahlungen!$D$8:$D$67,Sonderzahlungen!$G$8:$G$67,$B87,Sonderzahlungen!$E$8:$E$67,"Gezielte Schuld",Sonderzahlungen!$F$8:$F$67,Schulden!B9)))</f>
        <v/>
      </c>
      <c r="K87" s="24">
        <f>MAX(0,H87+I87-J87)</f>
        <v/>
      </c>
      <c r="L87" s="24">
        <f>O86</f>
        <v/>
      </c>
      <c r="M87" s="24">
        <f>IF(L87&lt;=0,0,L87*Schulden!F10/12)</f>
        <v/>
      </c>
      <c r="N87" s="24">
        <f>IF(L87&lt;=0,0,MIN(L87+M87,MIN(Schulden!G10,L87+M87)+MIN(MAX(0,Strategie!$C$9+SUMIFS(Sonderzahlungen!$D$8:$D$67,Sonderzahlungen!$G$8:$G$67,$B87,Sonderzahlungen!$E$8:$E$67,"Nach Strategie")-(IF(AND(Schulden!J8&lt;Schulden!J10,D87&gt;0),MAX(0,D87+E87-MIN(Schulden!G8,D87+E87)),0)+IF(AND(Schulden!J9&lt;Schulden!J10,H87&gt;0),MAX(0,H87+I87-MIN(Schulden!G9,H87+I87)),0)+IF(AND(Schulden!J10&lt;Schulden!J10,L87&gt;0),MAX(0,L87+M87-MIN(Schulden!G10,L87+M87)),0)+IF(AND(Schulden!J11&lt;Schulden!J10,P87&gt;0),MAX(0,P87+Q87-MIN(Schulden!G11,P87+Q87)),0)+IF(AND(Schulden!J12&lt;Schulden!J10,T87&gt;0),MAX(0,T87+U87-MIN(Schulden!G12,T87+U87)),0)+IF(AND(Schulden!J13&lt;Schulden!J10,X87&gt;0),MAX(0,X87+Y87-MIN(Schulden!G13,X87+Y87)),0)+IF(AND(Schulden!J14&lt;Schulden!J10,AB87&gt;0),MAX(0,AB87+AC87-MIN(Schulden!G14,AB87+AC87)),0)+IF(AND(Schulden!J15&lt;Schulden!J10,AF87&gt;0),MAX(0,AF87+AG87-MIN(Schulden!G15,AF87+AG87)),0)+IF(AND(Schulden!J16&lt;Schulden!J10,AJ87&gt;0),MAX(0,AJ87+AK87-MIN(Schulden!G16,AJ87+AK87)),0)+IF(AND(Schulden!J17&lt;Schulden!J10,AN87&gt;0),MAX(0,AN87+AO87-MIN(Schulden!G17,AN87+AO87)),0)+IF(AND(Schulden!J18&lt;Schulden!J10,AR87&gt;0),MAX(0,AR87+AS87-MIN(Schulden!G18,AR87+AS87)),0)+IF(AND(Schulden!J19&lt;Schulden!J10,AV87&gt;0),MAX(0,AV87+AW87-MIN(Schulden!G19,AV87+AW87)),0)+IF(AND(Schulden!J20&lt;Schulden!J10,AZ87&gt;0),MAX(0,AZ87+BA87-MIN(Schulden!G20,AZ87+BA87)),0)+IF(AND(Schulden!J21&lt;Schulden!J10,BD87&gt;0),MAX(0,BD87+BE87-MIN(Schulden!G21,BD87+BE87)),0)+IF(AND(Schulden!J22&lt;Schulden!J10,BH87&gt;0),MAX(0,BH87+BI87-MIN(Schulden!G22,BH87+BI87)),0))),MAX(0,L87+M87-MIN(Schulden!G10,L87+M87)))+SUMIFS(Sonderzahlungen!$D$8:$D$67,Sonderzahlungen!$G$8:$G$67,$B87,Sonderzahlungen!$E$8:$E$67,"Gezielte Schuld",Sonderzahlungen!$F$8:$F$67,Schulden!B10)))</f>
        <v/>
      </c>
      <c r="O87" s="24">
        <f>MAX(0,L87+M87-N87)</f>
        <v/>
      </c>
      <c r="P87" s="24">
        <f>S86</f>
        <v/>
      </c>
      <c r="Q87" s="24">
        <f>IF(P87&lt;=0,0,P87*Schulden!F11/12)</f>
        <v/>
      </c>
      <c r="R87" s="24">
        <f>IF(P87&lt;=0,0,MIN(P87+Q87,MIN(Schulden!G11,P87+Q87)+MIN(MAX(0,Strategie!$C$9+SUMIFS(Sonderzahlungen!$D$8:$D$67,Sonderzahlungen!$G$8:$G$67,$B87,Sonderzahlungen!$E$8:$E$67,"Nach Strategie")-(IF(AND(Schulden!J8&lt;Schulden!J11,D87&gt;0),MAX(0,D87+E87-MIN(Schulden!G8,D87+E87)),0)+IF(AND(Schulden!J9&lt;Schulden!J11,H87&gt;0),MAX(0,H87+I87-MIN(Schulden!G9,H87+I87)),0)+IF(AND(Schulden!J10&lt;Schulden!J11,L87&gt;0),MAX(0,L87+M87-MIN(Schulden!G10,L87+M87)),0)+IF(AND(Schulden!J11&lt;Schulden!J11,P87&gt;0),MAX(0,P87+Q87-MIN(Schulden!G11,P87+Q87)),0)+IF(AND(Schulden!J12&lt;Schulden!J11,T87&gt;0),MAX(0,T87+U87-MIN(Schulden!G12,T87+U87)),0)+IF(AND(Schulden!J13&lt;Schulden!J11,X87&gt;0),MAX(0,X87+Y87-MIN(Schulden!G13,X87+Y87)),0)+IF(AND(Schulden!J14&lt;Schulden!J11,AB87&gt;0),MAX(0,AB87+AC87-MIN(Schulden!G14,AB87+AC87)),0)+IF(AND(Schulden!J15&lt;Schulden!J11,AF87&gt;0),MAX(0,AF87+AG87-MIN(Schulden!G15,AF87+AG87)),0)+IF(AND(Schulden!J16&lt;Schulden!J11,AJ87&gt;0),MAX(0,AJ87+AK87-MIN(Schulden!G16,AJ87+AK87)),0)+IF(AND(Schulden!J17&lt;Schulden!J11,AN87&gt;0),MAX(0,AN87+AO87-MIN(Schulden!G17,AN87+AO87)),0)+IF(AND(Schulden!J18&lt;Schulden!J11,AR87&gt;0),MAX(0,AR87+AS87-MIN(Schulden!G18,AR87+AS87)),0)+IF(AND(Schulden!J19&lt;Schulden!J11,AV87&gt;0),MAX(0,AV87+AW87-MIN(Schulden!G19,AV87+AW87)),0)+IF(AND(Schulden!J20&lt;Schulden!J11,AZ87&gt;0),MAX(0,AZ87+BA87-MIN(Schulden!G20,AZ87+BA87)),0)+IF(AND(Schulden!J21&lt;Schulden!J11,BD87&gt;0),MAX(0,BD87+BE87-MIN(Schulden!G21,BD87+BE87)),0)+IF(AND(Schulden!J22&lt;Schulden!J11,BH87&gt;0),MAX(0,BH87+BI87-MIN(Schulden!G22,BH87+BI87)),0))),MAX(0,P87+Q87-MIN(Schulden!G11,P87+Q87)))+SUMIFS(Sonderzahlungen!$D$8:$D$67,Sonderzahlungen!$G$8:$G$67,$B87,Sonderzahlungen!$E$8:$E$67,"Gezielte Schuld",Sonderzahlungen!$F$8:$F$67,Schulden!B11)))</f>
        <v/>
      </c>
      <c r="S87" s="24">
        <f>MAX(0,P87+Q87-R87)</f>
        <v/>
      </c>
      <c r="T87" s="24">
        <f>W86</f>
        <v/>
      </c>
      <c r="U87" s="24">
        <f>IF(T87&lt;=0,0,T87*Schulden!F12/12)</f>
        <v/>
      </c>
      <c r="V87" s="24">
        <f>IF(T87&lt;=0,0,MIN(T87+U87,MIN(Schulden!G12,T87+U87)+MIN(MAX(0,Strategie!$C$9+SUMIFS(Sonderzahlungen!$D$8:$D$67,Sonderzahlungen!$G$8:$G$67,$B87,Sonderzahlungen!$E$8:$E$67,"Nach Strategie")-(IF(AND(Schulden!J8&lt;Schulden!J12,D87&gt;0),MAX(0,D87+E87-MIN(Schulden!G8,D87+E87)),0)+IF(AND(Schulden!J9&lt;Schulden!J12,H87&gt;0),MAX(0,H87+I87-MIN(Schulden!G9,H87+I87)),0)+IF(AND(Schulden!J10&lt;Schulden!J12,L87&gt;0),MAX(0,L87+M87-MIN(Schulden!G10,L87+M87)),0)+IF(AND(Schulden!J11&lt;Schulden!J12,P87&gt;0),MAX(0,P87+Q87-MIN(Schulden!G11,P87+Q87)),0)+IF(AND(Schulden!J12&lt;Schulden!J12,T87&gt;0),MAX(0,T87+U87-MIN(Schulden!G12,T87+U87)),0)+IF(AND(Schulden!J13&lt;Schulden!J12,X87&gt;0),MAX(0,X87+Y87-MIN(Schulden!G13,X87+Y87)),0)+IF(AND(Schulden!J14&lt;Schulden!J12,AB87&gt;0),MAX(0,AB87+AC87-MIN(Schulden!G14,AB87+AC87)),0)+IF(AND(Schulden!J15&lt;Schulden!J12,AF87&gt;0),MAX(0,AF87+AG87-MIN(Schulden!G15,AF87+AG87)),0)+IF(AND(Schulden!J16&lt;Schulden!J12,AJ87&gt;0),MAX(0,AJ87+AK87-MIN(Schulden!G16,AJ87+AK87)),0)+IF(AND(Schulden!J17&lt;Schulden!J12,AN87&gt;0),MAX(0,AN87+AO87-MIN(Schulden!G17,AN87+AO87)),0)+IF(AND(Schulden!J18&lt;Schulden!J12,AR87&gt;0),MAX(0,AR87+AS87-MIN(Schulden!G18,AR87+AS87)),0)+IF(AND(Schulden!J19&lt;Schulden!J12,AV87&gt;0),MAX(0,AV87+AW87-MIN(Schulden!G19,AV87+AW87)),0)+IF(AND(Schulden!J20&lt;Schulden!J12,AZ87&gt;0),MAX(0,AZ87+BA87-MIN(Schulden!G20,AZ87+BA87)),0)+IF(AND(Schulden!J21&lt;Schulden!J12,BD87&gt;0),MAX(0,BD87+BE87-MIN(Schulden!G21,BD87+BE87)),0)+IF(AND(Schulden!J22&lt;Schulden!J12,BH87&gt;0),MAX(0,BH87+BI87-MIN(Schulden!G22,BH87+BI87)),0))),MAX(0,T87+U87-MIN(Schulden!G12,T87+U87)))+SUMIFS(Sonderzahlungen!$D$8:$D$67,Sonderzahlungen!$G$8:$G$67,$B87,Sonderzahlungen!$E$8:$E$67,"Gezielte Schuld",Sonderzahlungen!$F$8:$F$67,Schulden!B12)))</f>
        <v/>
      </c>
      <c r="W87" s="24">
        <f>MAX(0,T87+U87-V87)</f>
        <v/>
      </c>
      <c r="X87" s="24">
        <f>AA86</f>
        <v/>
      </c>
      <c r="Y87" s="24">
        <f>IF(X87&lt;=0,0,X87*Schulden!F13/12)</f>
        <v/>
      </c>
      <c r="Z87" s="24">
        <f>IF(X87&lt;=0,0,MIN(X87+Y87,MIN(Schulden!G13,X87+Y87)+MIN(MAX(0,Strategie!$C$9+SUMIFS(Sonderzahlungen!$D$8:$D$67,Sonderzahlungen!$G$8:$G$67,$B87,Sonderzahlungen!$E$8:$E$67,"Nach Strategie")-(IF(AND(Schulden!J8&lt;Schulden!J13,D87&gt;0),MAX(0,D87+E87-MIN(Schulden!G8,D87+E87)),0)+IF(AND(Schulden!J9&lt;Schulden!J13,H87&gt;0),MAX(0,H87+I87-MIN(Schulden!G9,H87+I87)),0)+IF(AND(Schulden!J10&lt;Schulden!J13,L87&gt;0),MAX(0,L87+M87-MIN(Schulden!G10,L87+M87)),0)+IF(AND(Schulden!J11&lt;Schulden!J13,P87&gt;0),MAX(0,P87+Q87-MIN(Schulden!G11,P87+Q87)),0)+IF(AND(Schulden!J12&lt;Schulden!J13,T87&gt;0),MAX(0,T87+U87-MIN(Schulden!G12,T87+U87)),0)+IF(AND(Schulden!J13&lt;Schulden!J13,X87&gt;0),MAX(0,X87+Y87-MIN(Schulden!G13,X87+Y87)),0)+IF(AND(Schulden!J14&lt;Schulden!J13,AB87&gt;0),MAX(0,AB87+AC87-MIN(Schulden!G14,AB87+AC87)),0)+IF(AND(Schulden!J15&lt;Schulden!J13,AF87&gt;0),MAX(0,AF87+AG87-MIN(Schulden!G15,AF87+AG87)),0)+IF(AND(Schulden!J16&lt;Schulden!J13,AJ87&gt;0),MAX(0,AJ87+AK87-MIN(Schulden!G16,AJ87+AK87)),0)+IF(AND(Schulden!J17&lt;Schulden!J13,AN87&gt;0),MAX(0,AN87+AO87-MIN(Schulden!G17,AN87+AO87)),0)+IF(AND(Schulden!J18&lt;Schulden!J13,AR87&gt;0),MAX(0,AR87+AS87-MIN(Schulden!G18,AR87+AS87)),0)+IF(AND(Schulden!J19&lt;Schulden!J13,AV87&gt;0),MAX(0,AV87+AW87-MIN(Schulden!G19,AV87+AW87)),0)+IF(AND(Schulden!J20&lt;Schulden!J13,AZ87&gt;0),MAX(0,AZ87+BA87-MIN(Schulden!G20,AZ87+BA87)),0)+IF(AND(Schulden!J21&lt;Schulden!J13,BD87&gt;0),MAX(0,BD87+BE87-MIN(Schulden!G21,BD87+BE87)),0)+IF(AND(Schulden!J22&lt;Schulden!J13,BH87&gt;0),MAX(0,BH87+BI87-MIN(Schulden!G22,BH87+BI87)),0))),MAX(0,X87+Y87-MIN(Schulden!G13,X87+Y87)))+SUMIFS(Sonderzahlungen!$D$8:$D$67,Sonderzahlungen!$G$8:$G$67,$B87,Sonderzahlungen!$E$8:$E$67,"Gezielte Schuld",Sonderzahlungen!$F$8:$F$67,Schulden!B13)))</f>
        <v/>
      </c>
      <c r="AA87" s="24">
        <f>MAX(0,X87+Y87-Z87)</f>
        <v/>
      </c>
      <c r="AB87" s="24">
        <f>AE86</f>
        <v/>
      </c>
      <c r="AC87" s="24">
        <f>IF(AB87&lt;=0,0,AB87*Schulden!F14/12)</f>
        <v/>
      </c>
      <c r="AD87" s="24">
        <f>IF(AB87&lt;=0,0,MIN(AB87+AC87,MIN(Schulden!G14,AB87+AC87)+MIN(MAX(0,Strategie!$C$9+SUMIFS(Sonderzahlungen!$D$8:$D$67,Sonderzahlungen!$G$8:$G$67,$B87,Sonderzahlungen!$E$8:$E$67,"Nach Strategie")-(IF(AND(Schulden!J8&lt;Schulden!J14,D87&gt;0),MAX(0,D87+E87-MIN(Schulden!G8,D87+E87)),0)+IF(AND(Schulden!J9&lt;Schulden!J14,H87&gt;0),MAX(0,H87+I87-MIN(Schulden!G9,H87+I87)),0)+IF(AND(Schulden!J10&lt;Schulden!J14,L87&gt;0),MAX(0,L87+M87-MIN(Schulden!G10,L87+M87)),0)+IF(AND(Schulden!J11&lt;Schulden!J14,P87&gt;0),MAX(0,P87+Q87-MIN(Schulden!G11,P87+Q87)),0)+IF(AND(Schulden!J12&lt;Schulden!J14,T87&gt;0),MAX(0,T87+U87-MIN(Schulden!G12,T87+U87)),0)+IF(AND(Schulden!J13&lt;Schulden!J14,X87&gt;0),MAX(0,X87+Y87-MIN(Schulden!G13,X87+Y87)),0)+IF(AND(Schulden!J14&lt;Schulden!J14,AB87&gt;0),MAX(0,AB87+AC87-MIN(Schulden!G14,AB87+AC87)),0)+IF(AND(Schulden!J15&lt;Schulden!J14,AF87&gt;0),MAX(0,AF87+AG87-MIN(Schulden!G15,AF87+AG87)),0)+IF(AND(Schulden!J16&lt;Schulden!J14,AJ87&gt;0),MAX(0,AJ87+AK87-MIN(Schulden!G16,AJ87+AK87)),0)+IF(AND(Schulden!J17&lt;Schulden!J14,AN87&gt;0),MAX(0,AN87+AO87-MIN(Schulden!G17,AN87+AO87)),0)+IF(AND(Schulden!J18&lt;Schulden!J14,AR87&gt;0),MAX(0,AR87+AS87-MIN(Schulden!G18,AR87+AS87)),0)+IF(AND(Schulden!J19&lt;Schulden!J14,AV87&gt;0),MAX(0,AV87+AW87-MIN(Schulden!G19,AV87+AW87)),0)+IF(AND(Schulden!J20&lt;Schulden!J14,AZ87&gt;0),MAX(0,AZ87+BA87-MIN(Schulden!G20,AZ87+BA87)),0)+IF(AND(Schulden!J21&lt;Schulden!J14,BD87&gt;0),MAX(0,BD87+BE87-MIN(Schulden!G21,BD87+BE87)),0)+IF(AND(Schulden!J22&lt;Schulden!J14,BH87&gt;0),MAX(0,BH87+BI87-MIN(Schulden!G22,BH87+BI87)),0))),MAX(0,AB87+AC87-MIN(Schulden!G14,AB87+AC87)))+SUMIFS(Sonderzahlungen!$D$8:$D$67,Sonderzahlungen!$G$8:$G$67,$B87,Sonderzahlungen!$E$8:$E$67,"Gezielte Schuld",Sonderzahlungen!$F$8:$F$67,Schulden!B14)))</f>
        <v/>
      </c>
      <c r="AE87" s="24">
        <f>MAX(0,AB87+AC87-AD87)</f>
        <v/>
      </c>
      <c r="AF87" s="24">
        <f>AI86</f>
        <v/>
      </c>
      <c r="AG87" s="24">
        <f>IF(AF87&lt;=0,0,AF87*Schulden!F15/12)</f>
        <v/>
      </c>
      <c r="AH87" s="24">
        <f>IF(AF87&lt;=0,0,MIN(AF87+AG87,MIN(Schulden!G15,AF87+AG87)+MIN(MAX(0,Strategie!$C$9+SUMIFS(Sonderzahlungen!$D$8:$D$67,Sonderzahlungen!$G$8:$G$67,$B87,Sonderzahlungen!$E$8:$E$67,"Nach Strategie")-(IF(AND(Schulden!J8&lt;Schulden!J15,D87&gt;0),MAX(0,D87+E87-MIN(Schulden!G8,D87+E87)),0)+IF(AND(Schulden!J9&lt;Schulden!J15,H87&gt;0),MAX(0,H87+I87-MIN(Schulden!G9,H87+I87)),0)+IF(AND(Schulden!J10&lt;Schulden!J15,L87&gt;0),MAX(0,L87+M87-MIN(Schulden!G10,L87+M87)),0)+IF(AND(Schulden!J11&lt;Schulden!J15,P87&gt;0),MAX(0,P87+Q87-MIN(Schulden!G11,P87+Q87)),0)+IF(AND(Schulden!J12&lt;Schulden!J15,T87&gt;0),MAX(0,T87+U87-MIN(Schulden!G12,T87+U87)),0)+IF(AND(Schulden!J13&lt;Schulden!J15,X87&gt;0),MAX(0,X87+Y87-MIN(Schulden!G13,X87+Y87)),0)+IF(AND(Schulden!J14&lt;Schulden!J15,AB87&gt;0),MAX(0,AB87+AC87-MIN(Schulden!G14,AB87+AC87)),0)+IF(AND(Schulden!J15&lt;Schulden!J15,AF87&gt;0),MAX(0,AF87+AG87-MIN(Schulden!G15,AF87+AG87)),0)+IF(AND(Schulden!J16&lt;Schulden!J15,AJ87&gt;0),MAX(0,AJ87+AK87-MIN(Schulden!G16,AJ87+AK87)),0)+IF(AND(Schulden!J17&lt;Schulden!J15,AN87&gt;0),MAX(0,AN87+AO87-MIN(Schulden!G17,AN87+AO87)),0)+IF(AND(Schulden!J18&lt;Schulden!J15,AR87&gt;0),MAX(0,AR87+AS87-MIN(Schulden!G18,AR87+AS87)),0)+IF(AND(Schulden!J19&lt;Schulden!J15,AV87&gt;0),MAX(0,AV87+AW87-MIN(Schulden!G19,AV87+AW87)),0)+IF(AND(Schulden!J20&lt;Schulden!J15,AZ87&gt;0),MAX(0,AZ87+BA87-MIN(Schulden!G20,AZ87+BA87)),0)+IF(AND(Schulden!J21&lt;Schulden!J15,BD87&gt;0),MAX(0,BD87+BE87-MIN(Schulden!G21,BD87+BE87)),0)+IF(AND(Schulden!J22&lt;Schulden!J15,BH87&gt;0),MAX(0,BH87+BI87-MIN(Schulden!G22,BH87+BI87)),0))),MAX(0,AF87+AG87-MIN(Schulden!G15,AF87+AG87)))+SUMIFS(Sonderzahlungen!$D$8:$D$67,Sonderzahlungen!$G$8:$G$67,$B87,Sonderzahlungen!$E$8:$E$67,"Gezielte Schuld",Sonderzahlungen!$F$8:$F$67,Schulden!B15)))</f>
        <v/>
      </c>
      <c r="AI87" s="24">
        <f>MAX(0,AF87+AG87-AH87)</f>
        <v/>
      </c>
      <c r="AJ87" s="24">
        <f>AM86</f>
        <v/>
      </c>
      <c r="AK87" s="24">
        <f>IF(AJ87&lt;=0,0,AJ87*Schulden!F16/12)</f>
        <v/>
      </c>
      <c r="AL87" s="24">
        <f>IF(AJ87&lt;=0,0,MIN(AJ87+AK87,MIN(Schulden!G16,AJ87+AK87)+MIN(MAX(0,Strategie!$C$9+SUMIFS(Sonderzahlungen!$D$8:$D$67,Sonderzahlungen!$G$8:$G$67,$B87,Sonderzahlungen!$E$8:$E$67,"Nach Strategie")-(IF(AND(Schulden!J8&lt;Schulden!J16,D87&gt;0),MAX(0,D87+E87-MIN(Schulden!G8,D87+E87)),0)+IF(AND(Schulden!J9&lt;Schulden!J16,H87&gt;0),MAX(0,H87+I87-MIN(Schulden!G9,H87+I87)),0)+IF(AND(Schulden!J10&lt;Schulden!J16,L87&gt;0),MAX(0,L87+M87-MIN(Schulden!G10,L87+M87)),0)+IF(AND(Schulden!J11&lt;Schulden!J16,P87&gt;0),MAX(0,P87+Q87-MIN(Schulden!G11,P87+Q87)),0)+IF(AND(Schulden!J12&lt;Schulden!J16,T87&gt;0),MAX(0,T87+U87-MIN(Schulden!G12,T87+U87)),0)+IF(AND(Schulden!J13&lt;Schulden!J16,X87&gt;0),MAX(0,X87+Y87-MIN(Schulden!G13,X87+Y87)),0)+IF(AND(Schulden!J14&lt;Schulden!J16,AB87&gt;0),MAX(0,AB87+AC87-MIN(Schulden!G14,AB87+AC87)),0)+IF(AND(Schulden!J15&lt;Schulden!J16,AF87&gt;0),MAX(0,AF87+AG87-MIN(Schulden!G15,AF87+AG87)),0)+IF(AND(Schulden!J16&lt;Schulden!J16,AJ87&gt;0),MAX(0,AJ87+AK87-MIN(Schulden!G16,AJ87+AK87)),0)+IF(AND(Schulden!J17&lt;Schulden!J16,AN87&gt;0),MAX(0,AN87+AO87-MIN(Schulden!G17,AN87+AO87)),0)+IF(AND(Schulden!J18&lt;Schulden!J16,AR87&gt;0),MAX(0,AR87+AS87-MIN(Schulden!G18,AR87+AS87)),0)+IF(AND(Schulden!J19&lt;Schulden!J16,AV87&gt;0),MAX(0,AV87+AW87-MIN(Schulden!G19,AV87+AW87)),0)+IF(AND(Schulden!J20&lt;Schulden!J16,AZ87&gt;0),MAX(0,AZ87+BA87-MIN(Schulden!G20,AZ87+BA87)),0)+IF(AND(Schulden!J21&lt;Schulden!J16,BD87&gt;0),MAX(0,BD87+BE87-MIN(Schulden!G21,BD87+BE87)),0)+IF(AND(Schulden!J22&lt;Schulden!J16,BH87&gt;0),MAX(0,BH87+BI87-MIN(Schulden!G22,BH87+BI87)),0))),MAX(0,AJ87+AK87-MIN(Schulden!G16,AJ87+AK87)))+SUMIFS(Sonderzahlungen!$D$8:$D$67,Sonderzahlungen!$G$8:$G$67,$B87,Sonderzahlungen!$E$8:$E$67,"Gezielte Schuld",Sonderzahlungen!$F$8:$F$67,Schulden!B16)))</f>
        <v/>
      </c>
      <c r="AM87" s="24">
        <f>MAX(0,AJ87+AK87-AL87)</f>
        <v/>
      </c>
      <c r="AN87" s="24">
        <f>AQ86</f>
        <v/>
      </c>
      <c r="AO87" s="24">
        <f>IF(AN87&lt;=0,0,AN87*Schulden!F17/12)</f>
        <v/>
      </c>
      <c r="AP87" s="24">
        <f>IF(AN87&lt;=0,0,MIN(AN87+AO87,MIN(Schulden!G17,AN87+AO87)+MIN(MAX(0,Strategie!$C$9+SUMIFS(Sonderzahlungen!$D$8:$D$67,Sonderzahlungen!$G$8:$G$67,$B87,Sonderzahlungen!$E$8:$E$67,"Nach Strategie")-(IF(AND(Schulden!J8&lt;Schulden!J17,D87&gt;0),MAX(0,D87+E87-MIN(Schulden!G8,D87+E87)),0)+IF(AND(Schulden!J9&lt;Schulden!J17,H87&gt;0),MAX(0,H87+I87-MIN(Schulden!G9,H87+I87)),0)+IF(AND(Schulden!J10&lt;Schulden!J17,L87&gt;0),MAX(0,L87+M87-MIN(Schulden!G10,L87+M87)),0)+IF(AND(Schulden!J11&lt;Schulden!J17,P87&gt;0),MAX(0,P87+Q87-MIN(Schulden!G11,P87+Q87)),0)+IF(AND(Schulden!J12&lt;Schulden!J17,T87&gt;0),MAX(0,T87+U87-MIN(Schulden!G12,T87+U87)),0)+IF(AND(Schulden!J13&lt;Schulden!J17,X87&gt;0),MAX(0,X87+Y87-MIN(Schulden!G13,X87+Y87)),0)+IF(AND(Schulden!J14&lt;Schulden!J17,AB87&gt;0),MAX(0,AB87+AC87-MIN(Schulden!G14,AB87+AC87)),0)+IF(AND(Schulden!J15&lt;Schulden!J17,AF87&gt;0),MAX(0,AF87+AG87-MIN(Schulden!G15,AF87+AG87)),0)+IF(AND(Schulden!J16&lt;Schulden!J17,AJ87&gt;0),MAX(0,AJ87+AK87-MIN(Schulden!G16,AJ87+AK87)),0)+IF(AND(Schulden!J17&lt;Schulden!J17,AN87&gt;0),MAX(0,AN87+AO87-MIN(Schulden!G17,AN87+AO87)),0)+IF(AND(Schulden!J18&lt;Schulden!J17,AR87&gt;0),MAX(0,AR87+AS87-MIN(Schulden!G18,AR87+AS87)),0)+IF(AND(Schulden!J19&lt;Schulden!J17,AV87&gt;0),MAX(0,AV87+AW87-MIN(Schulden!G19,AV87+AW87)),0)+IF(AND(Schulden!J20&lt;Schulden!J17,AZ87&gt;0),MAX(0,AZ87+BA87-MIN(Schulden!G20,AZ87+BA87)),0)+IF(AND(Schulden!J21&lt;Schulden!J17,BD87&gt;0),MAX(0,BD87+BE87-MIN(Schulden!G21,BD87+BE87)),0)+IF(AND(Schulden!J22&lt;Schulden!J17,BH87&gt;0),MAX(0,BH87+BI87-MIN(Schulden!G22,BH87+BI87)),0))),MAX(0,AN87+AO87-MIN(Schulden!G17,AN87+AO87)))+SUMIFS(Sonderzahlungen!$D$8:$D$67,Sonderzahlungen!$G$8:$G$67,$B87,Sonderzahlungen!$E$8:$E$67,"Gezielte Schuld",Sonderzahlungen!$F$8:$F$67,Schulden!B17)))</f>
        <v/>
      </c>
      <c r="AQ87" s="24">
        <f>MAX(0,AN87+AO87-AP87)</f>
        <v/>
      </c>
      <c r="AR87" s="24">
        <f>AU86</f>
        <v/>
      </c>
      <c r="AS87" s="24">
        <f>IF(AR87&lt;=0,0,AR87*Schulden!F18/12)</f>
        <v/>
      </c>
      <c r="AT87" s="24">
        <f>IF(AR87&lt;=0,0,MIN(AR87+AS87,MIN(Schulden!G18,AR87+AS87)+MIN(MAX(0,Strategie!$C$9+SUMIFS(Sonderzahlungen!$D$8:$D$67,Sonderzahlungen!$G$8:$G$67,$B87,Sonderzahlungen!$E$8:$E$67,"Nach Strategie")-(IF(AND(Schulden!J8&lt;Schulden!J18,D87&gt;0),MAX(0,D87+E87-MIN(Schulden!G8,D87+E87)),0)+IF(AND(Schulden!J9&lt;Schulden!J18,H87&gt;0),MAX(0,H87+I87-MIN(Schulden!G9,H87+I87)),0)+IF(AND(Schulden!J10&lt;Schulden!J18,L87&gt;0),MAX(0,L87+M87-MIN(Schulden!G10,L87+M87)),0)+IF(AND(Schulden!J11&lt;Schulden!J18,P87&gt;0),MAX(0,P87+Q87-MIN(Schulden!G11,P87+Q87)),0)+IF(AND(Schulden!J12&lt;Schulden!J18,T87&gt;0),MAX(0,T87+U87-MIN(Schulden!G12,T87+U87)),0)+IF(AND(Schulden!J13&lt;Schulden!J18,X87&gt;0),MAX(0,X87+Y87-MIN(Schulden!G13,X87+Y87)),0)+IF(AND(Schulden!J14&lt;Schulden!J18,AB87&gt;0),MAX(0,AB87+AC87-MIN(Schulden!G14,AB87+AC87)),0)+IF(AND(Schulden!J15&lt;Schulden!J18,AF87&gt;0),MAX(0,AF87+AG87-MIN(Schulden!G15,AF87+AG87)),0)+IF(AND(Schulden!J16&lt;Schulden!J18,AJ87&gt;0),MAX(0,AJ87+AK87-MIN(Schulden!G16,AJ87+AK87)),0)+IF(AND(Schulden!J17&lt;Schulden!J18,AN87&gt;0),MAX(0,AN87+AO87-MIN(Schulden!G17,AN87+AO87)),0)+IF(AND(Schulden!J18&lt;Schulden!J18,AR87&gt;0),MAX(0,AR87+AS87-MIN(Schulden!G18,AR87+AS87)),0)+IF(AND(Schulden!J19&lt;Schulden!J18,AV87&gt;0),MAX(0,AV87+AW87-MIN(Schulden!G19,AV87+AW87)),0)+IF(AND(Schulden!J20&lt;Schulden!J18,AZ87&gt;0),MAX(0,AZ87+BA87-MIN(Schulden!G20,AZ87+BA87)),0)+IF(AND(Schulden!J21&lt;Schulden!J18,BD87&gt;0),MAX(0,BD87+BE87-MIN(Schulden!G21,BD87+BE87)),0)+IF(AND(Schulden!J22&lt;Schulden!J18,BH87&gt;0),MAX(0,BH87+BI87-MIN(Schulden!G22,BH87+BI87)),0))),MAX(0,AR87+AS87-MIN(Schulden!G18,AR87+AS87)))+SUMIFS(Sonderzahlungen!$D$8:$D$67,Sonderzahlungen!$G$8:$G$67,$B87,Sonderzahlungen!$E$8:$E$67,"Gezielte Schuld",Sonderzahlungen!$F$8:$F$67,Schulden!B18)))</f>
        <v/>
      </c>
      <c r="AU87" s="24">
        <f>MAX(0,AR87+AS87-AT87)</f>
        <v/>
      </c>
      <c r="AV87" s="24">
        <f>AY86</f>
        <v/>
      </c>
      <c r="AW87" s="24">
        <f>IF(AV87&lt;=0,0,AV87*Schulden!F19/12)</f>
        <v/>
      </c>
      <c r="AX87" s="24">
        <f>IF(AV87&lt;=0,0,MIN(AV87+AW87,MIN(Schulden!G19,AV87+AW87)+MIN(MAX(0,Strategie!$C$9+SUMIFS(Sonderzahlungen!$D$8:$D$67,Sonderzahlungen!$G$8:$G$67,$B87,Sonderzahlungen!$E$8:$E$67,"Nach Strategie")-(IF(AND(Schulden!J8&lt;Schulden!J19,D87&gt;0),MAX(0,D87+E87-MIN(Schulden!G8,D87+E87)),0)+IF(AND(Schulden!J9&lt;Schulden!J19,H87&gt;0),MAX(0,H87+I87-MIN(Schulden!G9,H87+I87)),0)+IF(AND(Schulden!J10&lt;Schulden!J19,L87&gt;0),MAX(0,L87+M87-MIN(Schulden!G10,L87+M87)),0)+IF(AND(Schulden!J11&lt;Schulden!J19,P87&gt;0),MAX(0,P87+Q87-MIN(Schulden!G11,P87+Q87)),0)+IF(AND(Schulden!J12&lt;Schulden!J19,T87&gt;0),MAX(0,T87+U87-MIN(Schulden!G12,T87+U87)),0)+IF(AND(Schulden!J13&lt;Schulden!J19,X87&gt;0),MAX(0,X87+Y87-MIN(Schulden!G13,X87+Y87)),0)+IF(AND(Schulden!J14&lt;Schulden!J19,AB87&gt;0),MAX(0,AB87+AC87-MIN(Schulden!G14,AB87+AC87)),0)+IF(AND(Schulden!J15&lt;Schulden!J19,AF87&gt;0),MAX(0,AF87+AG87-MIN(Schulden!G15,AF87+AG87)),0)+IF(AND(Schulden!J16&lt;Schulden!J19,AJ87&gt;0),MAX(0,AJ87+AK87-MIN(Schulden!G16,AJ87+AK87)),0)+IF(AND(Schulden!J17&lt;Schulden!J19,AN87&gt;0),MAX(0,AN87+AO87-MIN(Schulden!G17,AN87+AO87)),0)+IF(AND(Schulden!J18&lt;Schulden!J19,AR87&gt;0),MAX(0,AR87+AS87-MIN(Schulden!G18,AR87+AS87)),0)+IF(AND(Schulden!J19&lt;Schulden!J19,AV87&gt;0),MAX(0,AV87+AW87-MIN(Schulden!G19,AV87+AW87)),0)+IF(AND(Schulden!J20&lt;Schulden!J19,AZ87&gt;0),MAX(0,AZ87+BA87-MIN(Schulden!G20,AZ87+BA87)),0)+IF(AND(Schulden!J21&lt;Schulden!J19,BD87&gt;0),MAX(0,BD87+BE87-MIN(Schulden!G21,BD87+BE87)),0)+IF(AND(Schulden!J22&lt;Schulden!J19,BH87&gt;0),MAX(0,BH87+BI87-MIN(Schulden!G22,BH87+BI87)),0))),MAX(0,AV87+AW87-MIN(Schulden!G19,AV87+AW87)))+SUMIFS(Sonderzahlungen!$D$8:$D$67,Sonderzahlungen!$G$8:$G$67,$B87,Sonderzahlungen!$E$8:$E$67,"Gezielte Schuld",Sonderzahlungen!$F$8:$F$67,Schulden!B19)))</f>
        <v/>
      </c>
      <c r="AY87" s="24">
        <f>MAX(0,AV87+AW87-AX87)</f>
        <v/>
      </c>
      <c r="AZ87" s="24">
        <f>BC86</f>
        <v/>
      </c>
      <c r="BA87" s="24">
        <f>IF(AZ87&lt;=0,0,AZ87*Schulden!F20/12)</f>
        <v/>
      </c>
      <c r="BB87" s="24">
        <f>IF(AZ87&lt;=0,0,MIN(AZ87+BA87,MIN(Schulden!G20,AZ87+BA87)+MIN(MAX(0,Strategie!$C$9+SUMIFS(Sonderzahlungen!$D$8:$D$67,Sonderzahlungen!$G$8:$G$67,$B87,Sonderzahlungen!$E$8:$E$67,"Nach Strategie")-(IF(AND(Schulden!J8&lt;Schulden!J20,D87&gt;0),MAX(0,D87+E87-MIN(Schulden!G8,D87+E87)),0)+IF(AND(Schulden!J9&lt;Schulden!J20,H87&gt;0),MAX(0,H87+I87-MIN(Schulden!G9,H87+I87)),0)+IF(AND(Schulden!J10&lt;Schulden!J20,L87&gt;0),MAX(0,L87+M87-MIN(Schulden!G10,L87+M87)),0)+IF(AND(Schulden!J11&lt;Schulden!J20,P87&gt;0),MAX(0,P87+Q87-MIN(Schulden!G11,P87+Q87)),0)+IF(AND(Schulden!J12&lt;Schulden!J20,T87&gt;0),MAX(0,T87+U87-MIN(Schulden!G12,T87+U87)),0)+IF(AND(Schulden!J13&lt;Schulden!J20,X87&gt;0),MAX(0,X87+Y87-MIN(Schulden!G13,X87+Y87)),0)+IF(AND(Schulden!J14&lt;Schulden!J20,AB87&gt;0),MAX(0,AB87+AC87-MIN(Schulden!G14,AB87+AC87)),0)+IF(AND(Schulden!J15&lt;Schulden!J20,AF87&gt;0),MAX(0,AF87+AG87-MIN(Schulden!G15,AF87+AG87)),0)+IF(AND(Schulden!J16&lt;Schulden!J20,AJ87&gt;0),MAX(0,AJ87+AK87-MIN(Schulden!G16,AJ87+AK87)),0)+IF(AND(Schulden!J17&lt;Schulden!J20,AN87&gt;0),MAX(0,AN87+AO87-MIN(Schulden!G17,AN87+AO87)),0)+IF(AND(Schulden!J18&lt;Schulden!J20,AR87&gt;0),MAX(0,AR87+AS87-MIN(Schulden!G18,AR87+AS87)),0)+IF(AND(Schulden!J19&lt;Schulden!J20,AV87&gt;0),MAX(0,AV87+AW87-MIN(Schulden!G19,AV87+AW87)),0)+IF(AND(Schulden!J20&lt;Schulden!J20,AZ87&gt;0),MAX(0,AZ87+BA87-MIN(Schulden!G20,AZ87+BA87)),0)+IF(AND(Schulden!J21&lt;Schulden!J20,BD87&gt;0),MAX(0,BD87+BE87-MIN(Schulden!G21,BD87+BE87)),0)+IF(AND(Schulden!J22&lt;Schulden!J20,BH87&gt;0),MAX(0,BH87+BI87-MIN(Schulden!G22,BH87+BI87)),0))),MAX(0,AZ87+BA87-MIN(Schulden!G20,AZ87+BA87)))+SUMIFS(Sonderzahlungen!$D$8:$D$67,Sonderzahlungen!$G$8:$G$67,$B87,Sonderzahlungen!$E$8:$E$67,"Gezielte Schuld",Sonderzahlungen!$F$8:$F$67,Schulden!B20)))</f>
        <v/>
      </c>
      <c r="BC87" s="24">
        <f>MAX(0,AZ87+BA87-BB87)</f>
        <v/>
      </c>
      <c r="BD87" s="24">
        <f>BG86</f>
        <v/>
      </c>
      <c r="BE87" s="24">
        <f>IF(BD87&lt;=0,0,BD87*Schulden!F21/12)</f>
        <v/>
      </c>
      <c r="BF87" s="24">
        <f>IF(BD87&lt;=0,0,MIN(BD87+BE87,MIN(Schulden!G21,BD87+BE87)+MIN(MAX(0,Strategie!$C$9+SUMIFS(Sonderzahlungen!$D$8:$D$67,Sonderzahlungen!$G$8:$G$67,$B87,Sonderzahlungen!$E$8:$E$67,"Nach Strategie")-(IF(AND(Schulden!J8&lt;Schulden!J21,D87&gt;0),MAX(0,D87+E87-MIN(Schulden!G8,D87+E87)),0)+IF(AND(Schulden!J9&lt;Schulden!J21,H87&gt;0),MAX(0,H87+I87-MIN(Schulden!G9,H87+I87)),0)+IF(AND(Schulden!J10&lt;Schulden!J21,L87&gt;0),MAX(0,L87+M87-MIN(Schulden!G10,L87+M87)),0)+IF(AND(Schulden!J11&lt;Schulden!J21,P87&gt;0),MAX(0,P87+Q87-MIN(Schulden!G11,P87+Q87)),0)+IF(AND(Schulden!J12&lt;Schulden!J21,T87&gt;0),MAX(0,T87+U87-MIN(Schulden!G12,T87+U87)),0)+IF(AND(Schulden!J13&lt;Schulden!J21,X87&gt;0),MAX(0,X87+Y87-MIN(Schulden!G13,X87+Y87)),0)+IF(AND(Schulden!J14&lt;Schulden!J21,AB87&gt;0),MAX(0,AB87+AC87-MIN(Schulden!G14,AB87+AC87)),0)+IF(AND(Schulden!J15&lt;Schulden!J21,AF87&gt;0),MAX(0,AF87+AG87-MIN(Schulden!G15,AF87+AG87)),0)+IF(AND(Schulden!J16&lt;Schulden!J21,AJ87&gt;0),MAX(0,AJ87+AK87-MIN(Schulden!G16,AJ87+AK87)),0)+IF(AND(Schulden!J17&lt;Schulden!J21,AN87&gt;0),MAX(0,AN87+AO87-MIN(Schulden!G17,AN87+AO87)),0)+IF(AND(Schulden!J18&lt;Schulden!J21,AR87&gt;0),MAX(0,AR87+AS87-MIN(Schulden!G18,AR87+AS87)),0)+IF(AND(Schulden!J19&lt;Schulden!J21,AV87&gt;0),MAX(0,AV87+AW87-MIN(Schulden!G19,AV87+AW87)),0)+IF(AND(Schulden!J20&lt;Schulden!J21,AZ87&gt;0),MAX(0,AZ87+BA87-MIN(Schulden!G20,AZ87+BA87)),0)+IF(AND(Schulden!J21&lt;Schulden!J21,BD87&gt;0),MAX(0,BD87+BE87-MIN(Schulden!G21,BD87+BE87)),0)+IF(AND(Schulden!J22&lt;Schulden!J21,BH87&gt;0),MAX(0,BH87+BI87-MIN(Schulden!G22,BH87+BI87)),0))),MAX(0,BD87+BE87-MIN(Schulden!G21,BD87+BE87)))+SUMIFS(Sonderzahlungen!$D$8:$D$67,Sonderzahlungen!$G$8:$G$67,$B87,Sonderzahlungen!$E$8:$E$67,"Gezielte Schuld",Sonderzahlungen!$F$8:$F$67,Schulden!B21)))</f>
        <v/>
      </c>
      <c r="BG87" s="24">
        <f>MAX(0,BD87+BE87-BF87)</f>
        <v/>
      </c>
      <c r="BH87" s="24">
        <f>BK86</f>
        <v/>
      </c>
      <c r="BI87" s="24">
        <f>IF(BH87&lt;=0,0,BH87*Schulden!F22/12)</f>
        <v/>
      </c>
      <c r="BJ87" s="24">
        <f>IF(BH87&lt;=0,0,MIN(BH87+BI87,MIN(Schulden!G22,BH87+BI87)+MIN(MAX(0,Strategie!$C$9+SUMIFS(Sonderzahlungen!$D$8:$D$67,Sonderzahlungen!$G$8:$G$67,$B87,Sonderzahlungen!$E$8:$E$67,"Nach Strategie")-(IF(AND(Schulden!J8&lt;Schulden!J22,D87&gt;0),MAX(0,D87+E87-MIN(Schulden!G8,D87+E87)),0)+IF(AND(Schulden!J9&lt;Schulden!J22,H87&gt;0),MAX(0,H87+I87-MIN(Schulden!G9,H87+I87)),0)+IF(AND(Schulden!J10&lt;Schulden!J22,L87&gt;0),MAX(0,L87+M87-MIN(Schulden!G10,L87+M87)),0)+IF(AND(Schulden!J11&lt;Schulden!J22,P87&gt;0),MAX(0,P87+Q87-MIN(Schulden!G11,P87+Q87)),0)+IF(AND(Schulden!J12&lt;Schulden!J22,T87&gt;0),MAX(0,T87+U87-MIN(Schulden!G12,T87+U87)),0)+IF(AND(Schulden!J13&lt;Schulden!J22,X87&gt;0),MAX(0,X87+Y87-MIN(Schulden!G13,X87+Y87)),0)+IF(AND(Schulden!J14&lt;Schulden!J22,AB87&gt;0),MAX(0,AB87+AC87-MIN(Schulden!G14,AB87+AC87)),0)+IF(AND(Schulden!J15&lt;Schulden!J22,AF87&gt;0),MAX(0,AF87+AG87-MIN(Schulden!G15,AF87+AG87)),0)+IF(AND(Schulden!J16&lt;Schulden!J22,AJ87&gt;0),MAX(0,AJ87+AK87-MIN(Schulden!G16,AJ87+AK87)),0)+IF(AND(Schulden!J17&lt;Schulden!J22,AN87&gt;0),MAX(0,AN87+AO87-MIN(Schulden!G17,AN87+AO87)),0)+IF(AND(Schulden!J18&lt;Schulden!J22,AR87&gt;0),MAX(0,AR87+AS87-MIN(Schulden!G18,AR87+AS87)),0)+IF(AND(Schulden!J19&lt;Schulden!J22,AV87&gt;0),MAX(0,AV87+AW87-MIN(Schulden!G19,AV87+AW87)),0)+IF(AND(Schulden!J20&lt;Schulden!J22,AZ87&gt;0),MAX(0,AZ87+BA87-MIN(Schulden!G20,AZ87+BA87)),0)+IF(AND(Schulden!J21&lt;Schulden!J22,BD87&gt;0),MAX(0,BD87+BE87-MIN(Schulden!G21,BD87+BE87)),0)+IF(AND(Schulden!J22&lt;Schulden!J22,BH87&gt;0),MAX(0,BH87+BI87-MIN(Schulden!G22,BH87+BI87)),0))),MAX(0,BH87+BI87-MIN(Schulden!G22,BH87+BI87)))+SUMIFS(Sonderzahlungen!$D$8:$D$67,Sonderzahlungen!$G$8:$G$67,$B87,Sonderzahlungen!$E$8:$E$67,"Gezielte Schuld",Sonderzahlungen!$F$8:$F$67,Schulden!B22)))</f>
        <v/>
      </c>
      <c r="BK87" s="24">
        <f>MAX(0,BH87+BI87-BJ87)</f>
        <v/>
      </c>
    </row>
    <row r="88">
      <c r="B88" s="23">
        <f>EDATE(B87,1)</f>
        <v/>
      </c>
      <c r="C88" s="24">
        <f>SUMIFS(Sonderzahlungen!$D$8:$D$67,Sonderzahlungen!$G$8:$G$67,B88)</f>
        <v/>
      </c>
      <c r="D88" s="24">
        <f>G87</f>
        <v/>
      </c>
      <c r="E88" s="24">
        <f>IF(D88&lt;=0,0,D88*Schulden!F8/12)</f>
        <v/>
      </c>
      <c r="F88" s="24">
        <f>IF(D88&lt;=0,0,MIN(D88+E88,MIN(Schulden!G8,D88+E88)+MIN(MAX(0,Strategie!$C$9+SUMIFS(Sonderzahlungen!$D$8:$D$67,Sonderzahlungen!$G$8:$G$67,$B88,Sonderzahlungen!$E$8:$E$67,"Nach Strategie")-(IF(AND(Schulden!J8&lt;Schulden!J8,D88&gt;0),MAX(0,D88+E88-MIN(Schulden!G8,D88+E88)),0)+IF(AND(Schulden!J9&lt;Schulden!J8,H88&gt;0),MAX(0,H88+I88-MIN(Schulden!G9,H88+I88)),0)+IF(AND(Schulden!J10&lt;Schulden!J8,L88&gt;0),MAX(0,L88+M88-MIN(Schulden!G10,L88+M88)),0)+IF(AND(Schulden!J11&lt;Schulden!J8,P88&gt;0),MAX(0,P88+Q88-MIN(Schulden!G11,P88+Q88)),0)+IF(AND(Schulden!J12&lt;Schulden!J8,T88&gt;0),MAX(0,T88+U88-MIN(Schulden!G12,T88+U88)),0)+IF(AND(Schulden!J13&lt;Schulden!J8,X88&gt;0),MAX(0,X88+Y88-MIN(Schulden!G13,X88+Y88)),0)+IF(AND(Schulden!J14&lt;Schulden!J8,AB88&gt;0),MAX(0,AB88+AC88-MIN(Schulden!G14,AB88+AC88)),0)+IF(AND(Schulden!J15&lt;Schulden!J8,AF88&gt;0),MAX(0,AF88+AG88-MIN(Schulden!G15,AF88+AG88)),0)+IF(AND(Schulden!J16&lt;Schulden!J8,AJ88&gt;0),MAX(0,AJ88+AK88-MIN(Schulden!G16,AJ88+AK88)),0)+IF(AND(Schulden!J17&lt;Schulden!J8,AN88&gt;0),MAX(0,AN88+AO88-MIN(Schulden!G17,AN88+AO88)),0)+IF(AND(Schulden!J18&lt;Schulden!J8,AR88&gt;0),MAX(0,AR88+AS88-MIN(Schulden!G18,AR88+AS88)),0)+IF(AND(Schulden!J19&lt;Schulden!J8,AV88&gt;0),MAX(0,AV88+AW88-MIN(Schulden!G19,AV88+AW88)),0)+IF(AND(Schulden!J20&lt;Schulden!J8,AZ88&gt;0),MAX(0,AZ88+BA88-MIN(Schulden!G20,AZ88+BA88)),0)+IF(AND(Schulden!J21&lt;Schulden!J8,BD88&gt;0),MAX(0,BD88+BE88-MIN(Schulden!G21,BD88+BE88)),0)+IF(AND(Schulden!J22&lt;Schulden!J8,BH88&gt;0),MAX(0,BH88+BI88-MIN(Schulden!G22,BH88+BI88)),0))),MAX(0,D88+E88-MIN(Schulden!G8,D88+E88)))+SUMIFS(Sonderzahlungen!$D$8:$D$67,Sonderzahlungen!$G$8:$G$67,$B88,Sonderzahlungen!$E$8:$E$67,"Gezielte Schuld",Sonderzahlungen!$F$8:$F$67,Schulden!B8)))</f>
        <v/>
      </c>
      <c r="G88" s="24">
        <f>MAX(0,D88+E88-F88)</f>
        <v/>
      </c>
      <c r="H88" s="24">
        <f>K87</f>
        <v/>
      </c>
      <c r="I88" s="24">
        <f>IF(H88&lt;=0,0,H88*Schulden!F9/12)</f>
        <v/>
      </c>
      <c r="J88" s="24">
        <f>IF(H88&lt;=0,0,MIN(H88+I88,MIN(Schulden!G9,H88+I88)+MIN(MAX(0,Strategie!$C$9+SUMIFS(Sonderzahlungen!$D$8:$D$67,Sonderzahlungen!$G$8:$G$67,$B88,Sonderzahlungen!$E$8:$E$67,"Nach Strategie")-(IF(AND(Schulden!J8&lt;Schulden!J9,D88&gt;0),MAX(0,D88+E88-MIN(Schulden!G8,D88+E88)),0)+IF(AND(Schulden!J9&lt;Schulden!J9,H88&gt;0),MAX(0,H88+I88-MIN(Schulden!G9,H88+I88)),0)+IF(AND(Schulden!J10&lt;Schulden!J9,L88&gt;0),MAX(0,L88+M88-MIN(Schulden!G10,L88+M88)),0)+IF(AND(Schulden!J11&lt;Schulden!J9,P88&gt;0),MAX(0,P88+Q88-MIN(Schulden!G11,P88+Q88)),0)+IF(AND(Schulden!J12&lt;Schulden!J9,T88&gt;0),MAX(0,T88+U88-MIN(Schulden!G12,T88+U88)),0)+IF(AND(Schulden!J13&lt;Schulden!J9,X88&gt;0),MAX(0,X88+Y88-MIN(Schulden!G13,X88+Y88)),0)+IF(AND(Schulden!J14&lt;Schulden!J9,AB88&gt;0),MAX(0,AB88+AC88-MIN(Schulden!G14,AB88+AC88)),0)+IF(AND(Schulden!J15&lt;Schulden!J9,AF88&gt;0),MAX(0,AF88+AG88-MIN(Schulden!G15,AF88+AG88)),0)+IF(AND(Schulden!J16&lt;Schulden!J9,AJ88&gt;0),MAX(0,AJ88+AK88-MIN(Schulden!G16,AJ88+AK88)),0)+IF(AND(Schulden!J17&lt;Schulden!J9,AN88&gt;0),MAX(0,AN88+AO88-MIN(Schulden!G17,AN88+AO88)),0)+IF(AND(Schulden!J18&lt;Schulden!J9,AR88&gt;0),MAX(0,AR88+AS88-MIN(Schulden!G18,AR88+AS88)),0)+IF(AND(Schulden!J19&lt;Schulden!J9,AV88&gt;0),MAX(0,AV88+AW88-MIN(Schulden!G19,AV88+AW88)),0)+IF(AND(Schulden!J20&lt;Schulden!J9,AZ88&gt;0),MAX(0,AZ88+BA88-MIN(Schulden!G20,AZ88+BA88)),0)+IF(AND(Schulden!J21&lt;Schulden!J9,BD88&gt;0),MAX(0,BD88+BE88-MIN(Schulden!G21,BD88+BE88)),0)+IF(AND(Schulden!J22&lt;Schulden!J9,BH88&gt;0),MAX(0,BH88+BI88-MIN(Schulden!G22,BH88+BI88)),0))),MAX(0,H88+I88-MIN(Schulden!G9,H88+I88)))+SUMIFS(Sonderzahlungen!$D$8:$D$67,Sonderzahlungen!$G$8:$G$67,$B88,Sonderzahlungen!$E$8:$E$67,"Gezielte Schuld",Sonderzahlungen!$F$8:$F$67,Schulden!B9)))</f>
        <v/>
      </c>
      <c r="K88" s="24">
        <f>MAX(0,H88+I88-J88)</f>
        <v/>
      </c>
      <c r="L88" s="24">
        <f>O87</f>
        <v/>
      </c>
      <c r="M88" s="24">
        <f>IF(L88&lt;=0,0,L88*Schulden!F10/12)</f>
        <v/>
      </c>
      <c r="N88" s="24">
        <f>IF(L88&lt;=0,0,MIN(L88+M88,MIN(Schulden!G10,L88+M88)+MIN(MAX(0,Strategie!$C$9+SUMIFS(Sonderzahlungen!$D$8:$D$67,Sonderzahlungen!$G$8:$G$67,$B88,Sonderzahlungen!$E$8:$E$67,"Nach Strategie")-(IF(AND(Schulden!J8&lt;Schulden!J10,D88&gt;0),MAX(0,D88+E88-MIN(Schulden!G8,D88+E88)),0)+IF(AND(Schulden!J9&lt;Schulden!J10,H88&gt;0),MAX(0,H88+I88-MIN(Schulden!G9,H88+I88)),0)+IF(AND(Schulden!J10&lt;Schulden!J10,L88&gt;0),MAX(0,L88+M88-MIN(Schulden!G10,L88+M88)),0)+IF(AND(Schulden!J11&lt;Schulden!J10,P88&gt;0),MAX(0,P88+Q88-MIN(Schulden!G11,P88+Q88)),0)+IF(AND(Schulden!J12&lt;Schulden!J10,T88&gt;0),MAX(0,T88+U88-MIN(Schulden!G12,T88+U88)),0)+IF(AND(Schulden!J13&lt;Schulden!J10,X88&gt;0),MAX(0,X88+Y88-MIN(Schulden!G13,X88+Y88)),0)+IF(AND(Schulden!J14&lt;Schulden!J10,AB88&gt;0),MAX(0,AB88+AC88-MIN(Schulden!G14,AB88+AC88)),0)+IF(AND(Schulden!J15&lt;Schulden!J10,AF88&gt;0),MAX(0,AF88+AG88-MIN(Schulden!G15,AF88+AG88)),0)+IF(AND(Schulden!J16&lt;Schulden!J10,AJ88&gt;0),MAX(0,AJ88+AK88-MIN(Schulden!G16,AJ88+AK88)),0)+IF(AND(Schulden!J17&lt;Schulden!J10,AN88&gt;0),MAX(0,AN88+AO88-MIN(Schulden!G17,AN88+AO88)),0)+IF(AND(Schulden!J18&lt;Schulden!J10,AR88&gt;0),MAX(0,AR88+AS88-MIN(Schulden!G18,AR88+AS88)),0)+IF(AND(Schulden!J19&lt;Schulden!J10,AV88&gt;0),MAX(0,AV88+AW88-MIN(Schulden!G19,AV88+AW88)),0)+IF(AND(Schulden!J20&lt;Schulden!J10,AZ88&gt;0),MAX(0,AZ88+BA88-MIN(Schulden!G20,AZ88+BA88)),0)+IF(AND(Schulden!J21&lt;Schulden!J10,BD88&gt;0),MAX(0,BD88+BE88-MIN(Schulden!G21,BD88+BE88)),0)+IF(AND(Schulden!J22&lt;Schulden!J10,BH88&gt;0),MAX(0,BH88+BI88-MIN(Schulden!G22,BH88+BI88)),0))),MAX(0,L88+M88-MIN(Schulden!G10,L88+M88)))+SUMIFS(Sonderzahlungen!$D$8:$D$67,Sonderzahlungen!$G$8:$G$67,$B88,Sonderzahlungen!$E$8:$E$67,"Gezielte Schuld",Sonderzahlungen!$F$8:$F$67,Schulden!B10)))</f>
        <v/>
      </c>
      <c r="O88" s="24">
        <f>MAX(0,L88+M88-N88)</f>
        <v/>
      </c>
      <c r="P88" s="24">
        <f>S87</f>
        <v/>
      </c>
      <c r="Q88" s="24">
        <f>IF(P88&lt;=0,0,P88*Schulden!F11/12)</f>
        <v/>
      </c>
      <c r="R88" s="24">
        <f>IF(P88&lt;=0,0,MIN(P88+Q88,MIN(Schulden!G11,P88+Q88)+MIN(MAX(0,Strategie!$C$9+SUMIFS(Sonderzahlungen!$D$8:$D$67,Sonderzahlungen!$G$8:$G$67,$B88,Sonderzahlungen!$E$8:$E$67,"Nach Strategie")-(IF(AND(Schulden!J8&lt;Schulden!J11,D88&gt;0),MAX(0,D88+E88-MIN(Schulden!G8,D88+E88)),0)+IF(AND(Schulden!J9&lt;Schulden!J11,H88&gt;0),MAX(0,H88+I88-MIN(Schulden!G9,H88+I88)),0)+IF(AND(Schulden!J10&lt;Schulden!J11,L88&gt;0),MAX(0,L88+M88-MIN(Schulden!G10,L88+M88)),0)+IF(AND(Schulden!J11&lt;Schulden!J11,P88&gt;0),MAX(0,P88+Q88-MIN(Schulden!G11,P88+Q88)),0)+IF(AND(Schulden!J12&lt;Schulden!J11,T88&gt;0),MAX(0,T88+U88-MIN(Schulden!G12,T88+U88)),0)+IF(AND(Schulden!J13&lt;Schulden!J11,X88&gt;0),MAX(0,X88+Y88-MIN(Schulden!G13,X88+Y88)),0)+IF(AND(Schulden!J14&lt;Schulden!J11,AB88&gt;0),MAX(0,AB88+AC88-MIN(Schulden!G14,AB88+AC88)),0)+IF(AND(Schulden!J15&lt;Schulden!J11,AF88&gt;0),MAX(0,AF88+AG88-MIN(Schulden!G15,AF88+AG88)),0)+IF(AND(Schulden!J16&lt;Schulden!J11,AJ88&gt;0),MAX(0,AJ88+AK88-MIN(Schulden!G16,AJ88+AK88)),0)+IF(AND(Schulden!J17&lt;Schulden!J11,AN88&gt;0),MAX(0,AN88+AO88-MIN(Schulden!G17,AN88+AO88)),0)+IF(AND(Schulden!J18&lt;Schulden!J11,AR88&gt;0),MAX(0,AR88+AS88-MIN(Schulden!G18,AR88+AS88)),0)+IF(AND(Schulden!J19&lt;Schulden!J11,AV88&gt;0),MAX(0,AV88+AW88-MIN(Schulden!G19,AV88+AW88)),0)+IF(AND(Schulden!J20&lt;Schulden!J11,AZ88&gt;0),MAX(0,AZ88+BA88-MIN(Schulden!G20,AZ88+BA88)),0)+IF(AND(Schulden!J21&lt;Schulden!J11,BD88&gt;0),MAX(0,BD88+BE88-MIN(Schulden!G21,BD88+BE88)),0)+IF(AND(Schulden!J22&lt;Schulden!J11,BH88&gt;0),MAX(0,BH88+BI88-MIN(Schulden!G22,BH88+BI88)),0))),MAX(0,P88+Q88-MIN(Schulden!G11,P88+Q88)))+SUMIFS(Sonderzahlungen!$D$8:$D$67,Sonderzahlungen!$G$8:$G$67,$B88,Sonderzahlungen!$E$8:$E$67,"Gezielte Schuld",Sonderzahlungen!$F$8:$F$67,Schulden!B11)))</f>
        <v/>
      </c>
      <c r="S88" s="24">
        <f>MAX(0,P88+Q88-R88)</f>
        <v/>
      </c>
      <c r="T88" s="24">
        <f>W87</f>
        <v/>
      </c>
      <c r="U88" s="24">
        <f>IF(T88&lt;=0,0,T88*Schulden!F12/12)</f>
        <v/>
      </c>
      <c r="V88" s="24">
        <f>IF(T88&lt;=0,0,MIN(T88+U88,MIN(Schulden!G12,T88+U88)+MIN(MAX(0,Strategie!$C$9+SUMIFS(Sonderzahlungen!$D$8:$D$67,Sonderzahlungen!$G$8:$G$67,$B88,Sonderzahlungen!$E$8:$E$67,"Nach Strategie")-(IF(AND(Schulden!J8&lt;Schulden!J12,D88&gt;0),MAX(0,D88+E88-MIN(Schulden!G8,D88+E88)),0)+IF(AND(Schulden!J9&lt;Schulden!J12,H88&gt;0),MAX(0,H88+I88-MIN(Schulden!G9,H88+I88)),0)+IF(AND(Schulden!J10&lt;Schulden!J12,L88&gt;0),MAX(0,L88+M88-MIN(Schulden!G10,L88+M88)),0)+IF(AND(Schulden!J11&lt;Schulden!J12,P88&gt;0),MAX(0,P88+Q88-MIN(Schulden!G11,P88+Q88)),0)+IF(AND(Schulden!J12&lt;Schulden!J12,T88&gt;0),MAX(0,T88+U88-MIN(Schulden!G12,T88+U88)),0)+IF(AND(Schulden!J13&lt;Schulden!J12,X88&gt;0),MAX(0,X88+Y88-MIN(Schulden!G13,X88+Y88)),0)+IF(AND(Schulden!J14&lt;Schulden!J12,AB88&gt;0),MAX(0,AB88+AC88-MIN(Schulden!G14,AB88+AC88)),0)+IF(AND(Schulden!J15&lt;Schulden!J12,AF88&gt;0),MAX(0,AF88+AG88-MIN(Schulden!G15,AF88+AG88)),0)+IF(AND(Schulden!J16&lt;Schulden!J12,AJ88&gt;0),MAX(0,AJ88+AK88-MIN(Schulden!G16,AJ88+AK88)),0)+IF(AND(Schulden!J17&lt;Schulden!J12,AN88&gt;0),MAX(0,AN88+AO88-MIN(Schulden!G17,AN88+AO88)),0)+IF(AND(Schulden!J18&lt;Schulden!J12,AR88&gt;0),MAX(0,AR88+AS88-MIN(Schulden!G18,AR88+AS88)),0)+IF(AND(Schulden!J19&lt;Schulden!J12,AV88&gt;0),MAX(0,AV88+AW88-MIN(Schulden!G19,AV88+AW88)),0)+IF(AND(Schulden!J20&lt;Schulden!J12,AZ88&gt;0),MAX(0,AZ88+BA88-MIN(Schulden!G20,AZ88+BA88)),0)+IF(AND(Schulden!J21&lt;Schulden!J12,BD88&gt;0),MAX(0,BD88+BE88-MIN(Schulden!G21,BD88+BE88)),0)+IF(AND(Schulden!J22&lt;Schulden!J12,BH88&gt;0),MAX(0,BH88+BI88-MIN(Schulden!G22,BH88+BI88)),0))),MAX(0,T88+U88-MIN(Schulden!G12,T88+U88)))+SUMIFS(Sonderzahlungen!$D$8:$D$67,Sonderzahlungen!$G$8:$G$67,$B88,Sonderzahlungen!$E$8:$E$67,"Gezielte Schuld",Sonderzahlungen!$F$8:$F$67,Schulden!B12)))</f>
        <v/>
      </c>
      <c r="W88" s="24">
        <f>MAX(0,T88+U88-V88)</f>
        <v/>
      </c>
      <c r="X88" s="24">
        <f>AA87</f>
        <v/>
      </c>
      <c r="Y88" s="24">
        <f>IF(X88&lt;=0,0,X88*Schulden!F13/12)</f>
        <v/>
      </c>
      <c r="Z88" s="24">
        <f>IF(X88&lt;=0,0,MIN(X88+Y88,MIN(Schulden!G13,X88+Y88)+MIN(MAX(0,Strategie!$C$9+SUMIFS(Sonderzahlungen!$D$8:$D$67,Sonderzahlungen!$G$8:$G$67,$B88,Sonderzahlungen!$E$8:$E$67,"Nach Strategie")-(IF(AND(Schulden!J8&lt;Schulden!J13,D88&gt;0),MAX(0,D88+E88-MIN(Schulden!G8,D88+E88)),0)+IF(AND(Schulden!J9&lt;Schulden!J13,H88&gt;0),MAX(0,H88+I88-MIN(Schulden!G9,H88+I88)),0)+IF(AND(Schulden!J10&lt;Schulden!J13,L88&gt;0),MAX(0,L88+M88-MIN(Schulden!G10,L88+M88)),0)+IF(AND(Schulden!J11&lt;Schulden!J13,P88&gt;0),MAX(0,P88+Q88-MIN(Schulden!G11,P88+Q88)),0)+IF(AND(Schulden!J12&lt;Schulden!J13,T88&gt;0),MAX(0,T88+U88-MIN(Schulden!G12,T88+U88)),0)+IF(AND(Schulden!J13&lt;Schulden!J13,X88&gt;0),MAX(0,X88+Y88-MIN(Schulden!G13,X88+Y88)),0)+IF(AND(Schulden!J14&lt;Schulden!J13,AB88&gt;0),MAX(0,AB88+AC88-MIN(Schulden!G14,AB88+AC88)),0)+IF(AND(Schulden!J15&lt;Schulden!J13,AF88&gt;0),MAX(0,AF88+AG88-MIN(Schulden!G15,AF88+AG88)),0)+IF(AND(Schulden!J16&lt;Schulden!J13,AJ88&gt;0),MAX(0,AJ88+AK88-MIN(Schulden!G16,AJ88+AK88)),0)+IF(AND(Schulden!J17&lt;Schulden!J13,AN88&gt;0),MAX(0,AN88+AO88-MIN(Schulden!G17,AN88+AO88)),0)+IF(AND(Schulden!J18&lt;Schulden!J13,AR88&gt;0),MAX(0,AR88+AS88-MIN(Schulden!G18,AR88+AS88)),0)+IF(AND(Schulden!J19&lt;Schulden!J13,AV88&gt;0),MAX(0,AV88+AW88-MIN(Schulden!G19,AV88+AW88)),0)+IF(AND(Schulden!J20&lt;Schulden!J13,AZ88&gt;0),MAX(0,AZ88+BA88-MIN(Schulden!G20,AZ88+BA88)),0)+IF(AND(Schulden!J21&lt;Schulden!J13,BD88&gt;0),MAX(0,BD88+BE88-MIN(Schulden!G21,BD88+BE88)),0)+IF(AND(Schulden!J22&lt;Schulden!J13,BH88&gt;0),MAX(0,BH88+BI88-MIN(Schulden!G22,BH88+BI88)),0))),MAX(0,X88+Y88-MIN(Schulden!G13,X88+Y88)))+SUMIFS(Sonderzahlungen!$D$8:$D$67,Sonderzahlungen!$G$8:$G$67,$B88,Sonderzahlungen!$E$8:$E$67,"Gezielte Schuld",Sonderzahlungen!$F$8:$F$67,Schulden!B13)))</f>
        <v/>
      </c>
      <c r="AA88" s="24">
        <f>MAX(0,X88+Y88-Z88)</f>
        <v/>
      </c>
      <c r="AB88" s="24">
        <f>AE87</f>
        <v/>
      </c>
      <c r="AC88" s="24">
        <f>IF(AB88&lt;=0,0,AB88*Schulden!F14/12)</f>
        <v/>
      </c>
      <c r="AD88" s="24">
        <f>IF(AB88&lt;=0,0,MIN(AB88+AC88,MIN(Schulden!G14,AB88+AC88)+MIN(MAX(0,Strategie!$C$9+SUMIFS(Sonderzahlungen!$D$8:$D$67,Sonderzahlungen!$G$8:$G$67,$B88,Sonderzahlungen!$E$8:$E$67,"Nach Strategie")-(IF(AND(Schulden!J8&lt;Schulden!J14,D88&gt;0),MAX(0,D88+E88-MIN(Schulden!G8,D88+E88)),0)+IF(AND(Schulden!J9&lt;Schulden!J14,H88&gt;0),MAX(0,H88+I88-MIN(Schulden!G9,H88+I88)),0)+IF(AND(Schulden!J10&lt;Schulden!J14,L88&gt;0),MAX(0,L88+M88-MIN(Schulden!G10,L88+M88)),0)+IF(AND(Schulden!J11&lt;Schulden!J14,P88&gt;0),MAX(0,P88+Q88-MIN(Schulden!G11,P88+Q88)),0)+IF(AND(Schulden!J12&lt;Schulden!J14,T88&gt;0),MAX(0,T88+U88-MIN(Schulden!G12,T88+U88)),0)+IF(AND(Schulden!J13&lt;Schulden!J14,X88&gt;0),MAX(0,X88+Y88-MIN(Schulden!G13,X88+Y88)),0)+IF(AND(Schulden!J14&lt;Schulden!J14,AB88&gt;0),MAX(0,AB88+AC88-MIN(Schulden!G14,AB88+AC88)),0)+IF(AND(Schulden!J15&lt;Schulden!J14,AF88&gt;0),MAX(0,AF88+AG88-MIN(Schulden!G15,AF88+AG88)),0)+IF(AND(Schulden!J16&lt;Schulden!J14,AJ88&gt;0),MAX(0,AJ88+AK88-MIN(Schulden!G16,AJ88+AK88)),0)+IF(AND(Schulden!J17&lt;Schulden!J14,AN88&gt;0),MAX(0,AN88+AO88-MIN(Schulden!G17,AN88+AO88)),0)+IF(AND(Schulden!J18&lt;Schulden!J14,AR88&gt;0),MAX(0,AR88+AS88-MIN(Schulden!G18,AR88+AS88)),0)+IF(AND(Schulden!J19&lt;Schulden!J14,AV88&gt;0),MAX(0,AV88+AW88-MIN(Schulden!G19,AV88+AW88)),0)+IF(AND(Schulden!J20&lt;Schulden!J14,AZ88&gt;0),MAX(0,AZ88+BA88-MIN(Schulden!G20,AZ88+BA88)),0)+IF(AND(Schulden!J21&lt;Schulden!J14,BD88&gt;0),MAX(0,BD88+BE88-MIN(Schulden!G21,BD88+BE88)),0)+IF(AND(Schulden!J22&lt;Schulden!J14,BH88&gt;0),MAX(0,BH88+BI88-MIN(Schulden!G22,BH88+BI88)),0))),MAX(0,AB88+AC88-MIN(Schulden!G14,AB88+AC88)))+SUMIFS(Sonderzahlungen!$D$8:$D$67,Sonderzahlungen!$G$8:$G$67,$B88,Sonderzahlungen!$E$8:$E$67,"Gezielte Schuld",Sonderzahlungen!$F$8:$F$67,Schulden!B14)))</f>
        <v/>
      </c>
      <c r="AE88" s="24">
        <f>MAX(0,AB88+AC88-AD88)</f>
        <v/>
      </c>
      <c r="AF88" s="24">
        <f>AI87</f>
        <v/>
      </c>
      <c r="AG88" s="24">
        <f>IF(AF88&lt;=0,0,AF88*Schulden!F15/12)</f>
        <v/>
      </c>
      <c r="AH88" s="24">
        <f>IF(AF88&lt;=0,0,MIN(AF88+AG88,MIN(Schulden!G15,AF88+AG88)+MIN(MAX(0,Strategie!$C$9+SUMIFS(Sonderzahlungen!$D$8:$D$67,Sonderzahlungen!$G$8:$G$67,$B88,Sonderzahlungen!$E$8:$E$67,"Nach Strategie")-(IF(AND(Schulden!J8&lt;Schulden!J15,D88&gt;0),MAX(0,D88+E88-MIN(Schulden!G8,D88+E88)),0)+IF(AND(Schulden!J9&lt;Schulden!J15,H88&gt;0),MAX(0,H88+I88-MIN(Schulden!G9,H88+I88)),0)+IF(AND(Schulden!J10&lt;Schulden!J15,L88&gt;0),MAX(0,L88+M88-MIN(Schulden!G10,L88+M88)),0)+IF(AND(Schulden!J11&lt;Schulden!J15,P88&gt;0),MAX(0,P88+Q88-MIN(Schulden!G11,P88+Q88)),0)+IF(AND(Schulden!J12&lt;Schulden!J15,T88&gt;0),MAX(0,T88+U88-MIN(Schulden!G12,T88+U88)),0)+IF(AND(Schulden!J13&lt;Schulden!J15,X88&gt;0),MAX(0,X88+Y88-MIN(Schulden!G13,X88+Y88)),0)+IF(AND(Schulden!J14&lt;Schulden!J15,AB88&gt;0),MAX(0,AB88+AC88-MIN(Schulden!G14,AB88+AC88)),0)+IF(AND(Schulden!J15&lt;Schulden!J15,AF88&gt;0),MAX(0,AF88+AG88-MIN(Schulden!G15,AF88+AG88)),0)+IF(AND(Schulden!J16&lt;Schulden!J15,AJ88&gt;0),MAX(0,AJ88+AK88-MIN(Schulden!G16,AJ88+AK88)),0)+IF(AND(Schulden!J17&lt;Schulden!J15,AN88&gt;0),MAX(0,AN88+AO88-MIN(Schulden!G17,AN88+AO88)),0)+IF(AND(Schulden!J18&lt;Schulden!J15,AR88&gt;0),MAX(0,AR88+AS88-MIN(Schulden!G18,AR88+AS88)),0)+IF(AND(Schulden!J19&lt;Schulden!J15,AV88&gt;0),MAX(0,AV88+AW88-MIN(Schulden!G19,AV88+AW88)),0)+IF(AND(Schulden!J20&lt;Schulden!J15,AZ88&gt;0),MAX(0,AZ88+BA88-MIN(Schulden!G20,AZ88+BA88)),0)+IF(AND(Schulden!J21&lt;Schulden!J15,BD88&gt;0),MAX(0,BD88+BE88-MIN(Schulden!G21,BD88+BE88)),0)+IF(AND(Schulden!J22&lt;Schulden!J15,BH88&gt;0),MAX(0,BH88+BI88-MIN(Schulden!G22,BH88+BI88)),0))),MAX(0,AF88+AG88-MIN(Schulden!G15,AF88+AG88)))+SUMIFS(Sonderzahlungen!$D$8:$D$67,Sonderzahlungen!$G$8:$G$67,$B88,Sonderzahlungen!$E$8:$E$67,"Gezielte Schuld",Sonderzahlungen!$F$8:$F$67,Schulden!B15)))</f>
        <v/>
      </c>
      <c r="AI88" s="24">
        <f>MAX(0,AF88+AG88-AH88)</f>
        <v/>
      </c>
      <c r="AJ88" s="24">
        <f>AM87</f>
        <v/>
      </c>
      <c r="AK88" s="24">
        <f>IF(AJ88&lt;=0,0,AJ88*Schulden!F16/12)</f>
        <v/>
      </c>
      <c r="AL88" s="24">
        <f>IF(AJ88&lt;=0,0,MIN(AJ88+AK88,MIN(Schulden!G16,AJ88+AK88)+MIN(MAX(0,Strategie!$C$9+SUMIFS(Sonderzahlungen!$D$8:$D$67,Sonderzahlungen!$G$8:$G$67,$B88,Sonderzahlungen!$E$8:$E$67,"Nach Strategie")-(IF(AND(Schulden!J8&lt;Schulden!J16,D88&gt;0),MAX(0,D88+E88-MIN(Schulden!G8,D88+E88)),0)+IF(AND(Schulden!J9&lt;Schulden!J16,H88&gt;0),MAX(0,H88+I88-MIN(Schulden!G9,H88+I88)),0)+IF(AND(Schulden!J10&lt;Schulden!J16,L88&gt;0),MAX(0,L88+M88-MIN(Schulden!G10,L88+M88)),0)+IF(AND(Schulden!J11&lt;Schulden!J16,P88&gt;0),MAX(0,P88+Q88-MIN(Schulden!G11,P88+Q88)),0)+IF(AND(Schulden!J12&lt;Schulden!J16,T88&gt;0),MAX(0,T88+U88-MIN(Schulden!G12,T88+U88)),0)+IF(AND(Schulden!J13&lt;Schulden!J16,X88&gt;0),MAX(0,X88+Y88-MIN(Schulden!G13,X88+Y88)),0)+IF(AND(Schulden!J14&lt;Schulden!J16,AB88&gt;0),MAX(0,AB88+AC88-MIN(Schulden!G14,AB88+AC88)),0)+IF(AND(Schulden!J15&lt;Schulden!J16,AF88&gt;0),MAX(0,AF88+AG88-MIN(Schulden!G15,AF88+AG88)),0)+IF(AND(Schulden!J16&lt;Schulden!J16,AJ88&gt;0),MAX(0,AJ88+AK88-MIN(Schulden!G16,AJ88+AK88)),0)+IF(AND(Schulden!J17&lt;Schulden!J16,AN88&gt;0),MAX(0,AN88+AO88-MIN(Schulden!G17,AN88+AO88)),0)+IF(AND(Schulden!J18&lt;Schulden!J16,AR88&gt;0),MAX(0,AR88+AS88-MIN(Schulden!G18,AR88+AS88)),0)+IF(AND(Schulden!J19&lt;Schulden!J16,AV88&gt;0),MAX(0,AV88+AW88-MIN(Schulden!G19,AV88+AW88)),0)+IF(AND(Schulden!J20&lt;Schulden!J16,AZ88&gt;0),MAX(0,AZ88+BA88-MIN(Schulden!G20,AZ88+BA88)),0)+IF(AND(Schulden!J21&lt;Schulden!J16,BD88&gt;0),MAX(0,BD88+BE88-MIN(Schulden!G21,BD88+BE88)),0)+IF(AND(Schulden!J22&lt;Schulden!J16,BH88&gt;0),MAX(0,BH88+BI88-MIN(Schulden!G22,BH88+BI88)),0))),MAX(0,AJ88+AK88-MIN(Schulden!G16,AJ88+AK88)))+SUMIFS(Sonderzahlungen!$D$8:$D$67,Sonderzahlungen!$G$8:$G$67,$B88,Sonderzahlungen!$E$8:$E$67,"Gezielte Schuld",Sonderzahlungen!$F$8:$F$67,Schulden!B16)))</f>
        <v/>
      </c>
      <c r="AM88" s="24">
        <f>MAX(0,AJ88+AK88-AL88)</f>
        <v/>
      </c>
      <c r="AN88" s="24">
        <f>AQ87</f>
        <v/>
      </c>
      <c r="AO88" s="24">
        <f>IF(AN88&lt;=0,0,AN88*Schulden!F17/12)</f>
        <v/>
      </c>
      <c r="AP88" s="24">
        <f>IF(AN88&lt;=0,0,MIN(AN88+AO88,MIN(Schulden!G17,AN88+AO88)+MIN(MAX(0,Strategie!$C$9+SUMIFS(Sonderzahlungen!$D$8:$D$67,Sonderzahlungen!$G$8:$G$67,$B88,Sonderzahlungen!$E$8:$E$67,"Nach Strategie")-(IF(AND(Schulden!J8&lt;Schulden!J17,D88&gt;0),MAX(0,D88+E88-MIN(Schulden!G8,D88+E88)),0)+IF(AND(Schulden!J9&lt;Schulden!J17,H88&gt;0),MAX(0,H88+I88-MIN(Schulden!G9,H88+I88)),0)+IF(AND(Schulden!J10&lt;Schulden!J17,L88&gt;0),MAX(0,L88+M88-MIN(Schulden!G10,L88+M88)),0)+IF(AND(Schulden!J11&lt;Schulden!J17,P88&gt;0),MAX(0,P88+Q88-MIN(Schulden!G11,P88+Q88)),0)+IF(AND(Schulden!J12&lt;Schulden!J17,T88&gt;0),MAX(0,T88+U88-MIN(Schulden!G12,T88+U88)),0)+IF(AND(Schulden!J13&lt;Schulden!J17,X88&gt;0),MAX(0,X88+Y88-MIN(Schulden!G13,X88+Y88)),0)+IF(AND(Schulden!J14&lt;Schulden!J17,AB88&gt;0),MAX(0,AB88+AC88-MIN(Schulden!G14,AB88+AC88)),0)+IF(AND(Schulden!J15&lt;Schulden!J17,AF88&gt;0),MAX(0,AF88+AG88-MIN(Schulden!G15,AF88+AG88)),0)+IF(AND(Schulden!J16&lt;Schulden!J17,AJ88&gt;0),MAX(0,AJ88+AK88-MIN(Schulden!G16,AJ88+AK88)),0)+IF(AND(Schulden!J17&lt;Schulden!J17,AN88&gt;0),MAX(0,AN88+AO88-MIN(Schulden!G17,AN88+AO88)),0)+IF(AND(Schulden!J18&lt;Schulden!J17,AR88&gt;0),MAX(0,AR88+AS88-MIN(Schulden!G18,AR88+AS88)),0)+IF(AND(Schulden!J19&lt;Schulden!J17,AV88&gt;0),MAX(0,AV88+AW88-MIN(Schulden!G19,AV88+AW88)),0)+IF(AND(Schulden!J20&lt;Schulden!J17,AZ88&gt;0),MAX(0,AZ88+BA88-MIN(Schulden!G20,AZ88+BA88)),0)+IF(AND(Schulden!J21&lt;Schulden!J17,BD88&gt;0),MAX(0,BD88+BE88-MIN(Schulden!G21,BD88+BE88)),0)+IF(AND(Schulden!J22&lt;Schulden!J17,BH88&gt;0),MAX(0,BH88+BI88-MIN(Schulden!G22,BH88+BI88)),0))),MAX(0,AN88+AO88-MIN(Schulden!G17,AN88+AO88)))+SUMIFS(Sonderzahlungen!$D$8:$D$67,Sonderzahlungen!$G$8:$G$67,$B88,Sonderzahlungen!$E$8:$E$67,"Gezielte Schuld",Sonderzahlungen!$F$8:$F$67,Schulden!B17)))</f>
        <v/>
      </c>
      <c r="AQ88" s="24">
        <f>MAX(0,AN88+AO88-AP88)</f>
        <v/>
      </c>
      <c r="AR88" s="24">
        <f>AU87</f>
        <v/>
      </c>
      <c r="AS88" s="24">
        <f>IF(AR88&lt;=0,0,AR88*Schulden!F18/12)</f>
        <v/>
      </c>
      <c r="AT88" s="24">
        <f>IF(AR88&lt;=0,0,MIN(AR88+AS88,MIN(Schulden!G18,AR88+AS88)+MIN(MAX(0,Strategie!$C$9+SUMIFS(Sonderzahlungen!$D$8:$D$67,Sonderzahlungen!$G$8:$G$67,$B88,Sonderzahlungen!$E$8:$E$67,"Nach Strategie")-(IF(AND(Schulden!J8&lt;Schulden!J18,D88&gt;0),MAX(0,D88+E88-MIN(Schulden!G8,D88+E88)),0)+IF(AND(Schulden!J9&lt;Schulden!J18,H88&gt;0),MAX(0,H88+I88-MIN(Schulden!G9,H88+I88)),0)+IF(AND(Schulden!J10&lt;Schulden!J18,L88&gt;0),MAX(0,L88+M88-MIN(Schulden!G10,L88+M88)),0)+IF(AND(Schulden!J11&lt;Schulden!J18,P88&gt;0),MAX(0,P88+Q88-MIN(Schulden!G11,P88+Q88)),0)+IF(AND(Schulden!J12&lt;Schulden!J18,T88&gt;0),MAX(0,T88+U88-MIN(Schulden!G12,T88+U88)),0)+IF(AND(Schulden!J13&lt;Schulden!J18,X88&gt;0),MAX(0,X88+Y88-MIN(Schulden!G13,X88+Y88)),0)+IF(AND(Schulden!J14&lt;Schulden!J18,AB88&gt;0),MAX(0,AB88+AC88-MIN(Schulden!G14,AB88+AC88)),0)+IF(AND(Schulden!J15&lt;Schulden!J18,AF88&gt;0),MAX(0,AF88+AG88-MIN(Schulden!G15,AF88+AG88)),0)+IF(AND(Schulden!J16&lt;Schulden!J18,AJ88&gt;0),MAX(0,AJ88+AK88-MIN(Schulden!G16,AJ88+AK88)),0)+IF(AND(Schulden!J17&lt;Schulden!J18,AN88&gt;0),MAX(0,AN88+AO88-MIN(Schulden!G17,AN88+AO88)),0)+IF(AND(Schulden!J18&lt;Schulden!J18,AR88&gt;0),MAX(0,AR88+AS88-MIN(Schulden!G18,AR88+AS88)),0)+IF(AND(Schulden!J19&lt;Schulden!J18,AV88&gt;0),MAX(0,AV88+AW88-MIN(Schulden!G19,AV88+AW88)),0)+IF(AND(Schulden!J20&lt;Schulden!J18,AZ88&gt;0),MAX(0,AZ88+BA88-MIN(Schulden!G20,AZ88+BA88)),0)+IF(AND(Schulden!J21&lt;Schulden!J18,BD88&gt;0),MAX(0,BD88+BE88-MIN(Schulden!G21,BD88+BE88)),0)+IF(AND(Schulden!J22&lt;Schulden!J18,BH88&gt;0),MAX(0,BH88+BI88-MIN(Schulden!G22,BH88+BI88)),0))),MAX(0,AR88+AS88-MIN(Schulden!G18,AR88+AS88)))+SUMIFS(Sonderzahlungen!$D$8:$D$67,Sonderzahlungen!$G$8:$G$67,$B88,Sonderzahlungen!$E$8:$E$67,"Gezielte Schuld",Sonderzahlungen!$F$8:$F$67,Schulden!B18)))</f>
        <v/>
      </c>
      <c r="AU88" s="24">
        <f>MAX(0,AR88+AS88-AT88)</f>
        <v/>
      </c>
      <c r="AV88" s="24">
        <f>AY87</f>
        <v/>
      </c>
      <c r="AW88" s="24">
        <f>IF(AV88&lt;=0,0,AV88*Schulden!F19/12)</f>
        <v/>
      </c>
      <c r="AX88" s="24">
        <f>IF(AV88&lt;=0,0,MIN(AV88+AW88,MIN(Schulden!G19,AV88+AW88)+MIN(MAX(0,Strategie!$C$9+SUMIFS(Sonderzahlungen!$D$8:$D$67,Sonderzahlungen!$G$8:$G$67,$B88,Sonderzahlungen!$E$8:$E$67,"Nach Strategie")-(IF(AND(Schulden!J8&lt;Schulden!J19,D88&gt;0),MAX(0,D88+E88-MIN(Schulden!G8,D88+E88)),0)+IF(AND(Schulden!J9&lt;Schulden!J19,H88&gt;0),MAX(0,H88+I88-MIN(Schulden!G9,H88+I88)),0)+IF(AND(Schulden!J10&lt;Schulden!J19,L88&gt;0),MAX(0,L88+M88-MIN(Schulden!G10,L88+M88)),0)+IF(AND(Schulden!J11&lt;Schulden!J19,P88&gt;0),MAX(0,P88+Q88-MIN(Schulden!G11,P88+Q88)),0)+IF(AND(Schulden!J12&lt;Schulden!J19,T88&gt;0),MAX(0,T88+U88-MIN(Schulden!G12,T88+U88)),0)+IF(AND(Schulden!J13&lt;Schulden!J19,X88&gt;0),MAX(0,X88+Y88-MIN(Schulden!G13,X88+Y88)),0)+IF(AND(Schulden!J14&lt;Schulden!J19,AB88&gt;0),MAX(0,AB88+AC88-MIN(Schulden!G14,AB88+AC88)),0)+IF(AND(Schulden!J15&lt;Schulden!J19,AF88&gt;0),MAX(0,AF88+AG88-MIN(Schulden!G15,AF88+AG88)),0)+IF(AND(Schulden!J16&lt;Schulden!J19,AJ88&gt;0),MAX(0,AJ88+AK88-MIN(Schulden!G16,AJ88+AK88)),0)+IF(AND(Schulden!J17&lt;Schulden!J19,AN88&gt;0),MAX(0,AN88+AO88-MIN(Schulden!G17,AN88+AO88)),0)+IF(AND(Schulden!J18&lt;Schulden!J19,AR88&gt;0),MAX(0,AR88+AS88-MIN(Schulden!G18,AR88+AS88)),0)+IF(AND(Schulden!J19&lt;Schulden!J19,AV88&gt;0),MAX(0,AV88+AW88-MIN(Schulden!G19,AV88+AW88)),0)+IF(AND(Schulden!J20&lt;Schulden!J19,AZ88&gt;0),MAX(0,AZ88+BA88-MIN(Schulden!G20,AZ88+BA88)),0)+IF(AND(Schulden!J21&lt;Schulden!J19,BD88&gt;0),MAX(0,BD88+BE88-MIN(Schulden!G21,BD88+BE88)),0)+IF(AND(Schulden!J22&lt;Schulden!J19,BH88&gt;0),MAX(0,BH88+BI88-MIN(Schulden!G22,BH88+BI88)),0))),MAX(0,AV88+AW88-MIN(Schulden!G19,AV88+AW88)))+SUMIFS(Sonderzahlungen!$D$8:$D$67,Sonderzahlungen!$G$8:$G$67,$B88,Sonderzahlungen!$E$8:$E$67,"Gezielte Schuld",Sonderzahlungen!$F$8:$F$67,Schulden!B19)))</f>
        <v/>
      </c>
      <c r="AY88" s="24">
        <f>MAX(0,AV88+AW88-AX88)</f>
        <v/>
      </c>
      <c r="AZ88" s="24">
        <f>BC87</f>
        <v/>
      </c>
      <c r="BA88" s="24">
        <f>IF(AZ88&lt;=0,0,AZ88*Schulden!F20/12)</f>
        <v/>
      </c>
      <c r="BB88" s="24">
        <f>IF(AZ88&lt;=0,0,MIN(AZ88+BA88,MIN(Schulden!G20,AZ88+BA88)+MIN(MAX(0,Strategie!$C$9+SUMIFS(Sonderzahlungen!$D$8:$D$67,Sonderzahlungen!$G$8:$G$67,$B88,Sonderzahlungen!$E$8:$E$67,"Nach Strategie")-(IF(AND(Schulden!J8&lt;Schulden!J20,D88&gt;0),MAX(0,D88+E88-MIN(Schulden!G8,D88+E88)),0)+IF(AND(Schulden!J9&lt;Schulden!J20,H88&gt;0),MAX(0,H88+I88-MIN(Schulden!G9,H88+I88)),0)+IF(AND(Schulden!J10&lt;Schulden!J20,L88&gt;0),MAX(0,L88+M88-MIN(Schulden!G10,L88+M88)),0)+IF(AND(Schulden!J11&lt;Schulden!J20,P88&gt;0),MAX(0,P88+Q88-MIN(Schulden!G11,P88+Q88)),0)+IF(AND(Schulden!J12&lt;Schulden!J20,T88&gt;0),MAX(0,T88+U88-MIN(Schulden!G12,T88+U88)),0)+IF(AND(Schulden!J13&lt;Schulden!J20,X88&gt;0),MAX(0,X88+Y88-MIN(Schulden!G13,X88+Y88)),0)+IF(AND(Schulden!J14&lt;Schulden!J20,AB88&gt;0),MAX(0,AB88+AC88-MIN(Schulden!G14,AB88+AC88)),0)+IF(AND(Schulden!J15&lt;Schulden!J20,AF88&gt;0),MAX(0,AF88+AG88-MIN(Schulden!G15,AF88+AG88)),0)+IF(AND(Schulden!J16&lt;Schulden!J20,AJ88&gt;0),MAX(0,AJ88+AK88-MIN(Schulden!G16,AJ88+AK88)),0)+IF(AND(Schulden!J17&lt;Schulden!J20,AN88&gt;0),MAX(0,AN88+AO88-MIN(Schulden!G17,AN88+AO88)),0)+IF(AND(Schulden!J18&lt;Schulden!J20,AR88&gt;0),MAX(0,AR88+AS88-MIN(Schulden!G18,AR88+AS88)),0)+IF(AND(Schulden!J19&lt;Schulden!J20,AV88&gt;0),MAX(0,AV88+AW88-MIN(Schulden!G19,AV88+AW88)),0)+IF(AND(Schulden!J20&lt;Schulden!J20,AZ88&gt;0),MAX(0,AZ88+BA88-MIN(Schulden!G20,AZ88+BA88)),0)+IF(AND(Schulden!J21&lt;Schulden!J20,BD88&gt;0),MAX(0,BD88+BE88-MIN(Schulden!G21,BD88+BE88)),0)+IF(AND(Schulden!J22&lt;Schulden!J20,BH88&gt;0),MAX(0,BH88+BI88-MIN(Schulden!G22,BH88+BI88)),0))),MAX(0,AZ88+BA88-MIN(Schulden!G20,AZ88+BA88)))+SUMIFS(Sonderzahlungen!$D$8:$D$67,Sonderzahlungen!$G$8:$G$67,$B88,Sonderzahlungen!$E$8:$E$67,"Gezielte Schuld",Sonderzahlungen!$F$8:$F$67,Schulden!B20)))</f>
        <v/>
      </c>
      <c r="BC88" s="24">
        <f>MAX(0,AZ88+BA88-BB88)</f>
        <v/>
      </c>
      <c r="BD88" s="24">
        <f>BG87</f>
        <v/>
      </c>
      <c r="BE88" s="24">
        <f>IF(BD88&lt;=0,0,BD88*Schulden!F21/12)</f>
        <v/>
      </c>
      <c r="BF88" s="24">
        <f>IF(BD88&lt;=0,0,MIN(BD88+BE88,MIN(Schulden!G21,BD88+BE88)+MIN(MAX(0,Strategie!$C$9+SUMIFS(Sonderzahlungen!$D$8:$D$67,Sonderzahlungen!$G$8:$G$67,$B88,Sonderzahlungen!$E$8:$E$67,"Nach Strategie")-(IF(AND(Schulden!J8&lt;Schulden!J21,D88&gt;0),MAX(0,D88+E88-MIN(Schulden!G8,D88+E88)),0)+IF(AND(Schulden!J9&lt;Schulden!J21,H88&gt;0),MAX(0,H88+I88-MIN(Schulden!G9,H88+I88)),0)+IF(AND(Schulden!J10&lt;Schulden!J21,L88&gt;0),MAX(0,L88+M88-MIN(Schulden!G10,L88+M88)),0)+IF(AND(Schulden!J11&lt;Schulden!J21,P88&gt;0),MAX(0,P88+Q88-MIN(Schulden!G11,P88+Q88)),0)+IF(AND(Schulden!J12&lt;Schulden!J21,T88&gt;0),MAX(0,T88+U88-MIN(Schulden!G12,T88+U88)),0)+IF(AND(Schulden!J13&lt;Schulden!J21,X88&gt;0),MAX(0,X88+Y88-MIN(Schulden!G13,X88+Y88)),0)+IF(AND(Schulden!J14&lt;Schulden!J21,AB88&gt;0),MAX(0,AB88+AC88-MIN(Schulden!G14,AB88+AC88)),0)+IF(AND(Schulden!J15&lt;Schulden!J21,AF88&gt;0),MAX(0,AF88+AG88-MIN(Schulden!G15,AF88+AG88)),0)+IF(AND(Schulden!J16&lt;Schulden!J21,AJ88&gt;0),MAX(0,AJ88+AK88-MIN(Schulden!G16,AJ88+AK88)),0)+IF(AND(Schulden!J17&lt;Schulden!J21,AN88&gt;0),MAX(0,AN88+AO88-MIN(Schulden!G17,AN88+AO88)),0)+IF(AND(Schulden!J18&lt;Schulden!J21,AR88&gt;0),MAX(0,AR88+AS88-MIN(Schulden!G18,AR88+AS88)),0)+IF(AND(Schulden!J19&lt;Schulden!J21,AV88&gt;0),MAX(0,AV88+AW88-MIN(Schulden!G19,AV88+AW88)),0)+IF(AND(Schulden!J20&lt;Schulden!J21,AZ88&gt;0),MAX(0,AZ88+BA88-MIN(Schulden!G20,AZ88+BA88)),0)+IF(AND(Schulden!J21&lt;Schulden!J21,BD88&gt;0),MAX(0,BD88+BE88-MIN(Schulden!G21,BD88+BE88)),0)+IF(AND(Schulden!J22&lt;Schulden!J21,BH88&gt;0),MAX(0,BH88+BI88-MIN(Schulden!G22,BH88+BI88)),0))),MAX(0,BD88+BE88-MIN(Schulden!G21,BD88+BE88)))+SUMIFS(Sonderzahlungen!$D$8:$D$67,Sonderzahlungen!$G$8:$G$67,$B88,Sonderzahlungen!$E$8:$E$67,"Gezielte Schuld",Sonderzahlungen!$F$8:$F$67,Schulden!B21)))</f>
        <v/>
      </c>
      <c r="BG88" s="24">
        <f>MAX(0,BD88+BE88-BF88)</f>
        <v/>
      </c>
      <c r="BH88" s="24">
        <f>BK87</f>
        <v/>
      </c>
      <c r="BI88" s="24">
        <f>IF(BH88&lt;=0,0,BH88*Schulden!F22/12)</f>
        <v/>
      </c>
      <c r="BJ88" s="24">
        <f>IF(BH88&lt;=0,0,MIN(BH88+BI88,MIN(Schulden!G22,BH88+BI88)+MIN(MAX(0,Strategie!$C$9+SUMIFS(Sonderzahlungen!$D$8:$D$67,Sonderzahlungen!$G$8:$G$67,$B88,Sonderzahlungen!$E$8:$E$67,"Nach Strategie")-(IF(AND(Schulden!J8&lt;Schulden!J22,D88&gt;0),MAX(0,D88+E88-MIN(Schulden!G8,D88+E88)),0)+IF(AND(Schulden!J9&lt;Schulden!J22,H88&gt;0),MAX(0,H88+I88-MIN(Schulden!G9,H88+I88)),0)+IF(AND(Schulden!J10&lt;Schulden!J22,L88&gt;0),MAX(0,L88+M88-MIN(Schulden!G10,L88+M88)),0)+IF(AND(Schulden!J11&lt;Schulden!J22,P88&gt;0),MAX(0,P88+Q88-MIN(Schulden!G11,P88+Q88)),0)+IF(AND(Schulden!J12&lt;Schulden!J22,T88&gt;0),MAX(0,T88+U88-MIN(Schulden!G12,T88+U88)),0)+IF(AND(Schulden!J13&lt;Schulden!J22,X88&gt;0),MAX(0,X88+Y88-MIN(Schulden!G13,X88+Y88)),0)+IF(AND(Schulden!J14&lt;Schulden!J22,AB88&gt;0),MAX(0,AB88+AC88-MIN(Schulden!G14,AB88+AC88)),0)+IF(AND(Schulden!J15&lt;Schulden!J22,AF88&gt;0),MAX(0,AF88+AG88-MIN(Schulden!G15,AF88+AG88)),0)+IF(AND(Schulden!J16&lt;Schulden!J22,AJ88&gt;0),MAX(0,AJ88+AK88-MIN(Schulden!G16,AJ88+AK88)),0)+IF(AND(Schulden!J17&lt;Schulden!J22,AN88&gt;0),MAX(0,AN88+AO88-MIN(Schulden!G17,AN88+AO88)),0)+IF(AND(Schulden!J18&lt;Schulden!J22,AR88&gt;0),MAX(0,AR88+AS88-MIN(Schulden!G18,AR88+AS88)),0)+IF(AND(Schulden!J19&lt;Schulden!J22,AV88&gt;0),MAX(0,AV88+AW88-MIN(Schulden!G19,AV88+AW88)),0)+IF(AND(Schulden!J20&lt;Schulden!J22,AZ88&gt;0),MAX(0,AZ88+BA88-MIN(Schulden!G20,AZ88+BA88)),0)+IF(AND(Schulden!J21&lt;Schulden!J22,BD88&gt;0),MAX(0,BD88+BE88-MIN(Schulden!G21,BD88+BE88)),0)+IF(AND(Schulden!J22&lt;Schulden!J22,BH88&gt;0),MAX(0,BH88+BI88-MIN(Schulden!G22,BH88+BI88)),0))),MAX(0,BH88+BI88-MIN(Schulden!G22,BH88+BI88)))+SUMIFS(Sonderzahlungen!$D$8:$D$67,Sonderzahlungen!$G$8:$G$67,$B88,Sonderzahlungen!$E$8:$E$67,"Gezielte Schuld",Sonderzahlungen!$F$8:$F$67,Schulden!B22)))</f>
        <v/>
      </c>
      <c r="BK88" s="24">
        <f>MAX(0,BH88+BI88-BJ88)</f>
        <v/>
      </c>
    </row>
    <row r="89">
      <c r="B89" s="23">
        <f>EDATE(B88,1)</f>
        <v/>
      </c>
      <c r="C89" s="24">
        <f>SUMIFS(Sonderzahlungen!$D$8:$D$67,Sonderzahlungen!$G$8:$G$67,B89)</f>
        <v/>
      </c>
      <c r="D89" s="24">
        <f>G88</f>
        <v/>
      </c>
      <c r="E89" s="24">
        <f>IF(D89&lt;=0,0,D89*Schulden!F8/12)</f>
        <v/>
      </c>
      <c r="F89" s="24">
        <f>IF(D89&lt;=0,0,MIN(D89+E89,MIN(Schulden!G8,D89+E89)+MIN(MAX(0,Strategie!$C$9+SUMIFS(Sonderzahlungen!$D$8:$D$67,Sonderzahlungen!$G$8:$G$67,$B89,Sonderzahlungen!$E$8:$E$67,"Nach Strategie")-(IF(AND(Schulden!J8&lt;Schulden!J8,D89&gt;0),MAX(0,D89+E89-MIN(Schulden!G8,D89+E89)),0)+IF(AND(Schulden!J9&lt;Schulden!J8,H89&gt;0),MAX(0,H89+I89-MIN(Schulden!G9,H89+I89)),0)+IF(AND(Schulden!J10&lt;Schulden!J8,L89&gt;0),MAX(0,L89+M89-MIN(Schulden!G10,L89+M89)),0)+IF(AND(Schulden!J11&lt;Schulden!J8,P89&gt;0),MAX(0,P89+Q89-MIN(Schulden!G11,P89+Q89)),0)+IF(AND(Schulden!J12&lt;Schulden!J8,T89&gt;0),MAX(0,T89+U89-MIN(Schulden!G12,T89+U89)),0)+IF(AND(Schulden!J13&lt;Schulden!J8,X89&gt;0),MAX(0,X89+Y89-MIN(Schulden!G13,X89+Y89)),0)+IF(AND(Schulden!J14&lt;Schulden!J8,AB89&gt;0),MAX(0,AB89+AC89-MIN(Schulden!G14,AB89+AC89)),0)+IF(AND(Schulden!J15&lt;Schulden!J8,AF89&gt;0),MAX(0,AF89+AG89-MIN(Schulden!G15,AF89+AG89)),0)+IF(AND(Schulden!J16&lt;Schulden!J8,AJ89&gt;0),MAX(0,AJ89+AK89-MIN(Schulden!G16,AJ89+AK89)),0)+IF(AND(Schulden!J17&lt;Schulden!J8,AN89&gt;0),MAX(0,AN89+AO89-MIN(Schulden!G17,AN89+AO89)),0)+IF(AND(Schulden!J18&lt;Schulden!J8,AR89&gt;0),MAX(0,AR89+AS89-MIN(Schulden!G18,AR89+AS89)),0)+IF(AND(Schulden!J19&lt;Schulden!J8,AV89&gt;0),MAX(0,AV89+AW89-MIN(Schulden!G19,AV89+AW89)),0)+IF(AND(Schulden!J20&lt;Schulden!J8,AZ89&gt;0),MAX(0,AZ89+BA89-MIN(Schulden!G20,AZ89+BA89)),0)+IF(AND(Schulden!J21&lt;Schulden!J8,BD89&gt;0),MAX(0,BD89+BE89-MIN(Schulden!G21,BD89+BE89)),0)+IF(AND(Schulden!J22&lt;Schulden!J8,BH89&gt;0),MAX(0,BH89+BI89-MIN(Schulden!G22,BH89+BI89)),0))),MAX(0,D89+E89-MIN(Schulden!G8,D89+E89)))+SUMIFS(Sonderzahlungen!$D$8:$D$67,Sonderzahlungen!$G$8:$G$67,$B89,Sonderzahlungen!$E$8:$E$67,"Gezielte Schuld",Sonderzahlungen!$F$8:$F$67,Schulden!B8)))</f>
        <v/>
      </c>
      <c r="G89" s="24">
        <f>MAX(0,D89+E89-F89)</f>
        <v/>
      </c>
      <c r="H89" s="24">
        <f>K88</f>
        <v/>
      </c>
      <c r="I89" s="24">
        <f>IF(H89&lt;=0,0,H89*Schulden!F9/12)</f>
        <v/>
      </c>
      <c r="J89" s="24">
        <f>IF(H89&lt;=0,0,MIN(H89+I89,MIN(Schulden!G9,H89+I89)+MIN(MAX(0,Strategie!$C$9+SUMIFS(Sonderzahlungen!$D$8:$D$67,Sonderzahlungen!$G$8:$G$67,$B89,Sonderzahlungen!$E$8:$E$67,"Nach Strategie")-(IF(AND(Schulden!J8&lt;Schulden!J9,D89&gt;0),MAX(0,D89+E89-MIN(Schulden!G8,D89+E89)),0)+IF(AND(Schulden!J9&lt;Schulden!J9,H89&gt;0),MAX(0,H89+I89-MIN(Schulden!G9,H89+I89)),0)+IF(AND(Schulden!J10&lt;Schulden!J9,L89&gt;0),MAX(0,L89+M89-MIN(Schulden!G10,L89+M89)),0)+IF(AND(Schulden!J11&lt;Schulden!J9,P89&gt;0),MAX(0,P89+Q89-MIN(Schulden!G11,P89+Q89)),0)+IF(AND(Schulden!J12&lt;Schulden!J9,T89&gt;0),MAX(0,T89+U89-MIN(Schulden!G12,T89+U89)),0)+IF(AND(Schulden!J13&lt;Schulden!J9,X89&gt;0),MAX(0,X89+Y89-MIN(Schulden!G13,X89+Y89)),0)+IF(AND(Schulden!J14&lt;Schulden!J9,AB89&gt;0),MAX(0,AB89+AC89-MIN(Schulden!G14,AB89+AC89)),0)+IF(AND(Schulden!J15&lt;Schulden!J9,AF89&gt;0),MAX(0,AF89+AG89-MIN(Schulden!G15,AF89+AG89)),0)+IF(AND(Schulden!J16&lt;Schulden!J9,AJ89&gt;0),MAX(0,AJ89+AK89-MIN(Schulden!G16,AJ89+AK89)),0)+IF(AND(Schulden!J17&lt;Schulden!J9,AN89&gt;0),MAX(0,AN89+AO89-MIN(Schulden!G17,AN89+AO89)),0)+IF(AND(Schulden!J18&lt;Schulden!J9,AR89&gt;0),MAX(0,AR89+AS89-MIN(Schulden!G18,AR89+AS89)),0)+IF(AND(Schulden!J19&lt;Schulden!J9,AV89&gt;0),MAX(0,AV89+AW89-MIN(Schulden!G19,AV89+AW89)),0)+IF(AND(Schulden!J20&lt;Schulden!J9,AZ89&gt;0),MAX(0,AZ89+BA89-MIN(Schulden!G20,AZ89+BA89)),0)+IF(AND(Schulden!J21&lt;Schulden!J9,BD89&gt;0),MAX(0,BD89+BE89-MIN(Schulden!G21,BD89+BE89)),0)+IF(AND(Schulden!J22&lt;Schulden!J9,BH89&gt;0),MAX(0,BH89+BI89-MIN(Schulden!G22,BH89+BI89)),0))),MAX(0,H89+I89-MIN(Schulden!G9,H89+I89)))+SUMIFS(Sonderzahlungen!$D$8:$D$67,Sonderzahlungen!$G$8:$G$67,$B89,Sonderzahlungen!$E$8:$E$67,"Gezielte Schuld",Sonderzahlungen!$F$8:$F$67,Schulden!B9)))</f>
        <v/>
      </c>
      <c r="K89" s="24">
        <f>MAX(0,H89+I89-J89)</f>
        <v/>
      </c>
      <c r="L89" s="24">
        <f>O88</f>
        <v/>
      </c>
      <c r="M89" s="24">
        <f>IF(L89&lt;=0,0,L89*Schulden!F10/12)</f>
        <v/>
      </c>
      <c r="N89" s="24">
        <f>IF(L89&lt;=0,0,MIN(L89+M89,MIN(Schulden!G10,L89+M89)+MIN(MAX(0,Strategie!$C$9+SUMIFS(Sonderzahlungen!$D$8:$D$67,Sonderzahlungen!$G$8:$G$67,$B89,Sonderzahlungen!$E$8:$E$67,"Nach Strategie")-(IF(AND(Schulden!J8&lt;Schulden!J10,D89&gt;0),MAX(0,D89+E89-MIN(Schulden!G8,D89+E89)),0)+IF(AND(Schulden!J9&lt;Schulden!J10,H89&gt;0),MAX(0,H89+I89-MIN(Schulden!G9,H89+I89)),0)+IF(AND(Schulden!J10&lt;Schulden!J10,L89&gt;0),MAX(0,L89+M89-MIN(Schulden!G10,L89+M89)),0)+IF(AND(Schulden!J11&lt;Schulden!J10,P89&gt;0),MAX(0,P89+Q89-MIN(Schulden!G11,P89+Q89)),0)+IF(AND(Schulden!J12&lt;Schulden!J10,T89&gt;0),MAX(0,T89+U89-MIN(Schulden!G12,T89+U89)),0)+IF(AND(Schulden!J13&lt;Schulden!J10,X89&gt;0),MAX(0,X89+Y89-MIN(Schulden!G13,X89+Y89)),0)+IF(AND(Schulden!J14&lt;Schulden!J10,AB89&gt;0),MAX(0,AB89+AC89-MIN(Schulden!G14,AB89+AC89)),0)+IF(AND(Schulden!J15&lt;Schulden!J10,AF89&gt;0),MAX(0,AF89+AG89-MIN(Schulden!G15,AF89+AG89)),0)+IF(AND(Schulden!J16&lt;Schulden!J10,AJ89&gt;0),MAX(0,AJ89+AK89-MIN(Schulden!G16,AJ89+AK89)),0)+IF(AND(Schulden!J17&lt;Schulden!J10,AN89&gt;0),MAX(0,AN89+AO89-MIN(Schulden!G17,AN89+AO89)),0)+IF(AND(Schulden!J18&lt;Schulden!J10,AR89&gt;0),MAX(0,AR89+AS89-MIN(Schulden!G18,AR89+AS89)),0)+IF(AND(Schulden!J19&lt;Schulden!J10,AV89&gt;0),MAX(0,AV89+AW89-MIN(Schulden!G19,AV89+AW89)),0)+IF(AND(Schulden!J20&lt;Schulden!J10,AZ89&gt;0),MAX(0,AZ89+BA89-MIN(Schulden!G20,AZ89+BA89)),0)+IF(AND(Schulden!J21&lt;Schulden!J10,BD89&gt;0),MAX(0,BD89+BE89-MIN(Schulden!G21,BD89+BE89)),0)+IF(AND(Schulden!J22&lt;Schulden!J10,BH89&gt;0),MAX(0,BH89+BI89-MIN(Schulden!G22,BH89+BI89)),0))),MAX(0,L89+M89-MIN(Schulden!G10,L89+M89)))+SUMIFS(Sonderzahlungen!$D$8:$D$67,Sonderzahlungen!$G$8:$G$67,$B89,Sonderzahlungen!$E$8:$E$67,"Gezielte Schuld",Sonderzahlungen!$F$8:$F$67,Schulden!B10)))</f>
        <v/>
      </c>
      <c r="O89" s="24">
        <f>MAX(0,L89+M89-N89)</f>
        <v/>
      </c>
      <c r="P89" s="24">
        <f>S88</f>
        <v/>
      </c>
      <c r="Q89" s="24">
        <f>IF(P89&lt;=0,0,P89*Schulden!F11/12)</f>
        <v/>
      </c>
      <c r="R89" s="24">
        <f>IF(P89&lt;=0,0,MIN(P89+Q89,MIN(Schulden!G11,P89+Q89)+MIN(MAX(0,Strategie!$C$9+SUMIFS(Sonderzahlungen!$D$8:$D$67,Sonderzahlungen!$G$8:$G$67,$B89,Sonderzahlungen!$E$8:$E$67,"Nach Strategie")-(IF(AND(Schulden!J8&lt;Schulden!J11,D89&gt;0),MAX(0,D89+E89-MIN(Schulden!G8,D89+E89)),0)+IF(AND(Schulden!J9&lt;Schulden!J11,H89&gt;0),MAX(0,H89+I89-MIN(Schulden!G9,H89+I89)),0)+IF(AND(Schulden!J10&lt;Schulden!J11,L89&gt;0),MAX(0,L89+M89-MIN(Schulden!G10,L89+M89)),0)+IF(AND(Schulden!J11&lt;Schulden!J11,P89&gt;0),MAX(0,P89+Q89-MIN(Schulden!G11,P89+Q89)),0)+IF(AND(Schulden!J12&lt;Schulden!J11,T89&gt;0),MAX(0,T89+U89-MIN(Schulden!G12,T89+U89)),0)+IF(AND(Schulden!J13&lt;Schulden!J11,X89&gt;0),MAX(0,X89+Y89-MIN(Schulden!G13,X89+Y89)),0)+IF(AND(Schulden!J14&lt;Schulden!J11,AB89&gt;0),MAX(0,AB89+AC89-MIN(Schulden!G14,AB89+AC89)),0)+IF(AND(Schulden!J15&lt;Schulden!J11,AF89&gt;0),MAX(0,AF89+AG89-MIN(Schulden!G15,AF89+AG89)),0)+IF(AND(Schulden!J16&lt;Schulden!J11,AJ89&gt;0),MAX(0,AJ89+AK89-MIN(Schulden!G16,AJ89+AK89)),0)+IF(AND(Schulden!J17&lt;Schulden!J11,AN89&gt;0),MAX(0,AN89+AO89-MIN(Schulden!G17,AN89+AO89)),0)+IF(AND(Schulden!J18&lt;Schulden!J11,AR89&gt;0),MAX(0,AR89+AS89-MIN(Schulden!G18,AR89+AS89)),0)+IF(AND(Schulden!J19&lt;Schulden!J11,AV89&gt;0),MAX(0,AV89+AW89-MIN(Schulden!G19,AV89+AW89)),0)+IF(AND(Schulden!J20&lt;Schulden!J11,AZ89&gt;0),MAX(0,AZ89+BA89-MIN(Schulden!G20,AZ89+BA89)),0)+IF(AND(Schulden!J21&lt;Schulden!J11,BD89&gt;0),MAX(0,BD89+BE89-MIN(Schulden!G21,BD89+BE89)),0)+IF(AND(Schulden!J22&lt;Schulden!J11,BH89&gt;0),MAX(0,BH89+BI89-MIN(Schulden!G22,BH89+BI89)),0))),MAX(0,P89+Q89-MIN(Schulden!G11,P89+Q89)))+SUMIFS(Sonderzahlungen!$D$8:$D$67,Sonderzahlungen!$G$8:$G$67,$B89,Sonderzahlungen!$E$8:$E$67,"Gezielte Schuld",Sonderzahlungen!$F$8:$F$67,Schulden!B11)))</f>
        <v/>
      </c>
      <c r="S89" s="24">
        <f>MAX(0,P89+Q89-R89)</f>
        <v/>
      </c>
      <c r="T89" s="24">
        <f>W88</f>
        <v/>
      </c>
      <c r="U89" s="24">
        <f>IF(T89&lt;=0,0,T89*Schulden!F12/12)</f>
        <v/>
      </c>
      <c r="V89" s="24">
        <f>IF(T89&lt;=0,0,MIN(T89+U89,MIN(Schulden!G12,T89+U89)+MIN(MAX(0,Strategie!$C$9+SUMIFS(Sonderzahlungen!$D$8:$D$67,Sonderzahlungen!$G$8:$G$67,$B89,Sonderzahlungen!$E$8:$E$67,"Nach Strategie")-(IF(AND(Schulden!J8&lt;Schulden!J12,D89&gt;0),MAX(0,D89+E89-MIN(Schulden!G8,D89+E89)),0)+IF(AND(Schulden!J9&lt;Schulden!J12,H89&gt;0),MAX(0,H89+I89-MIN(Schulden!G9,H89+I89)),0)+IF(AND(Schulden!J10&lt;Schulden!J12,L89&gt;0),MAX(0,L89+M89-MIN(Schulden!G10,L89+M89)),0)+IF(AND(Schulden!J11&lt;Schulden!J12,P89&gt;0),MAX(0,P89+Q89-MIN(Schulden!G11,P89+Q89)),0)+IF(AND(Schulden!J12&lt;Schulden!J12,T89&gt;0),MAX(0,T89+U89-MIN(Schulden!G12,T89+U89)),0)+IF(AND(Schulden!J13&lt;Schulden!J12,X89&gt;0),MAX(0,X89+Y89-MIN(Schulden!G13,X89+Y89)),0)+IF(AND(Schulden!J14&lt;Schulden!J12,AB89&gt;0),MAX(0,AB89+AC89-MIN(Schulden!G14,AB89+AC89)),0)+IF(AND(Schulden!J15&lt;Schulden!J12,AF89&gt;0),MAX(0,AF89+AG89-MIN(Schulden!G15,AF89+AG89)),0)+IF(AND(Schulden!J16&lt;Schulden!J12,AJ89&gt;0),MAX(0,AJ89+AK89-MIN(Schulden!G16,AJ89+AK89)),0)+IF(AND(Schulden!J17&lt;Schulden!J12,AN89&gt;0),MAX(0,AN89+AO89-MIN(Schulden!G17,AN89+AO89)),0)+IF(AND(Schulden!J18&lt;Schulden!J12,AR89&gt;0),MAX(0,AR89+AS89-MIN(Schulden!G18,AR89+AS89)),0)+IF(AND(Schulden!J19&lt;Schulden!J12,AV89&gt;0),MAX(0,AV89+AW89-MIN(Schulden!G19,AV89+AW89)),0)+IF(AND(Schulden!J20&lt;Schulden!J12,AZ89&gt;0),MAX(0,AZ89+BA89-MIN(Schulden!G20,AZ89+BA89)),0)+IF(AND(Schulden!J21&lt;Schulden!J12,BD89&gt;0),MAX(0,BD89+BE89-MIN(Schulden!G21,BD89+BE89)),0)+IF(AND(Schulden!J22&lt;Schulden!J12,BH89&gt;0),MAX(0,BH89+BI89-MIN(Schulden!G22,BH89+BI89)),0))),MAX(0,T89+U89-MIN(Schulden!G12,T89+U89)))+SUMIFS(Sonderzahlungen!$D$8:$D$67,Sonderzahlungen!$G$8:$G$67,$B89,Sonderzahlungen!$E$8:$E$67,"Gezielte Schuld",Sonderzahlungen!$F$8:$F$67,Schulden!B12)))</f>
        <v/>
      </c>
      <c r="W89" s="24">
        <f>MAX(0,T89+U89-V89)</f>
        <v/>
      </c>
      <c r="X89" s="24">
        <f>AA88</f>
        <v/>
      </c>
      <c r="Y89" s="24">
        <f>IF(X89&lt;=0,0,X89*Schulden!F13/12)</f>
        <v/>
      </c>
      <c r="Z89" s="24">
        <f>IF(X89&lt;=0,0,MIN(X89+Y89,MIN(Schulden!G13,X89+Y89)+MIN(MAX(0,Strategie!$C$9+SUMIFS(Sonderzahlungen!$D$8:$D$67,Sonderzahlungen!$G$8:$G$67,$B89,Sonderzahlungen!$E$8:$E$67,"Nach Strategie")-(IF(AND(Schulden!J8&lt;Schulden!J13,D89&gt;0),MAX(0,D89+E89-MIN(Schulden!G8,D89+E89)),0)+IF(AND(Schulden!J9&lt;Schulden!J13,H89&gt;0),MAX(0,H89+I89-MIN(Schulden!G9,H89+I89)),0)+IF(AND(Schulden!J10&lt;Schulden!J13,L89&gt;0),MAX(0,L89+M89-MIN(Schulden!G10,L89+M89)),0)+IF(AND(Schulden!J11&lt;Schulden!J13,P89&gt;0),MAX(0,P89+Q89-MIN(Schulden!G11,P89+Q89)),0)+IF(AND(Schulden!J12&lt;Schulden!J13,T89&gt;0),MAX(0,T89+U89-MIN(Schulden!G12,T89+U89)),0)+IF(AND(Schulden!J13&lt;Schulden!J13,X89&gt;0),MAX(0,X89+Y89-MIN(Schulden!G13,X89+Y89)),0)+IF(AND(Schulden!J14&lt;Schulden!J13,AB89&gt;0),MAX(0,AB89+AC89-MIN(Schulden!G14,AB89+AC89)),0)+IF(AND(Schulden!J15&lt;Schulden!J13,AF89&gt;0),MAX(0,AF89+AG89-MIN(Schulden!G15,AF89+AG89)),0)+IF(AND(Schulden!J16&lt;Schulden!J13,AJ89&gt;0),MAX(0,AJ89+AK89-MIN(Schulden!G16,AJ89+AK89)),0)+IF(AND(Schulden!J17&lt;Schulden!J13,AN89&gt;0),MAX(0,AN89+AO89-MIN(Schulden!G17,AN89+AO89)),0)+IF(AND(Schulden!J18&lt;Schulden!J13,AR89&gt;0),MAX(0,AR89+AS89-MIN(Schulden!G18,AR89+AS89)),0)+IF(AND(Schulden!J19&lt;Schulden!J13,AV89&gt;0),MAX(0,AV89+AW89-MIN(Schulden!G19,AV89+AW89)),0)+IF(AND(Schulden!J20&lt;Schulden!J13,AZ89&gt;0),MAX(0,AZ89+BA89-MIN(Schulden!G20,AZ89+BA89)),0)+IF(AND(Schulden!J21&lt;Schulden!J13,BD89&gt;0),MAX(0,BD89+BE89-MIN(Schulden!G21,BD89+BE89)),0)+IF(AND(Schulden!J22&lt;Schulden!J13,BH89&gt;0),MAX(0,BH89+BI89-MIN(Schulden!G22,BH89+BI89)),0))),MAX(0,X89+Y89-MIN(Schulden!G13,X89+Y89)))+SUMIFS(Sonderzahlungen!$D$8:$D$67,Sonderzahlungen!$G$8:$G$67,$B89,Sonderzahlungen!$E$8:$E$67,"Gezielte Schuld",Sonderzahlungen!$F$8:$F$67,Schulden!B13)))</f>
        <v/>
      </c>
      <c r="AA89" s="24">
        <f>MAX(0,X89+Y89-Z89)</f>
        <v/>
      </c>
      <c r="AB89" s="24">
        <f>AE88</f>
        <v/>
      </c>
      <c r="AC89" s="24">
        <f>IF(AB89&lt;=0,0,AB89*Schulden!F14/12)</f>
        <v/>
      </c>
      <c r="AD89" s="24">
        <f>IF(AB89&lt;=0,0,MIN(AB89+AC89,MIN(Schulden!G14,AB89+AC89)+MIN(MAX(0,Strategie!$C$9+SUMIFS(Sonderzahlungen!$D$8:$D$67,Sonderzahlungen!$G$8:$G$67,$B89,Sonderzahlungen!$E$8:$E$67,"Nach Strategie")-(IF(AND(Schulden!J8&lt;Schulden!J14,D89&gt;0),MAX(0,D89+E89-MIN(Schulden!G8,D89+E89)),0)+IF(AND(Schulden!J9&lt;Schulden!J14,H89&gt;0),MAX(0,H89+I89-MIN(Schulden!G9,H89+I89)),0)+IF(AND(Schulden!J10&lt;Schulden!J14,L89&gt;0),MAX(0,L89+M89-MIN(Schulden!G10,L89+M89)),0)+IF(AND(Schulden!J11&lt;Schulden!J14,P89&gt;0),MAX(0,P89+Q89-MIN(Schulden!G11,P89+Q89)),0)+IF(AND(Schulden!J12&lt;Schulden!J14,T89&gt;0),MAX(0,T89+U89-MIN(Schulden!G12,T89+U89)),0)+IF(AND(Schulden!J13&lt;Schulden!J14,X89&gt;0),MAX(0,X89+Y89-MIN(Schulden!G13,X89+Y89)),0)+IF(AND(Schulden!J14&lt;Schulden!J14,AB89&gt;0),MAX(0,AB89+AC89-MIN(Schulden!G14,AB89+AC89)),0)+IF(AND(Schulden!J15&lt;Schulden!J14,AF89&gt;0),MAX(0,AF89+AG89-MIN(Schulden!G15,AF89+AG89)),0)+IF(AND(Schulden!J16&lt;Schulden!J14,AJ89&gt;0),MAX(0,AJ89+AK89-MIN(Schulden!G16,AJ89+AK89)),0)+IF(AND(Schulden!J17&lt;Schulden!J14,AN89&gt;0),MAX(0,AN89+AO89-MIN(Schulden!G17,AN89+AO89)),0)+IF(AND(Schulden!J18&lt;Schulden!J14,AR89&gt;0),MAX(0,AR89+AS89-MIN(Schulden!G18,AR89+AS89)),0)+IF(AND(Schulden!J19&lt;Schulden!J14,AV89&gt;0),MAX(0,AV89+AW89-MIN(Schulden!G19,AV89+AW89)),0)+IF(AND(Schulden!J20&lt;Schulden!J14,AZ89&gt;0),MAX(0,AZ89+BA89-MIN(Schulden!G20,AZ89+BA89)),0)+IF(AND(Schulden!J21&lt;Schulden!J14,BD89&gt;0),MAX(0,BD89+BE89-MIN(Schulden!G21,BD89+BE89)),0)+IF(AND(Schulden!J22&lt;Schulden!J14,BH89&gt;0),MAX(0,BH89+BI89-MIN(Schulden!G22,BH89+BI89)),0))),MAX(0,AB89+AC89-MIN(Schulden!G14,AB89+AC89)))+SUMIFS(Sonderzahlungen!$D$8:$D$67,Sonderzahlungen!$G$8:$G$67,$B89,Sonderzahlungen!$E$8:$E$67,"Gezielte Schuld",Sonderzahlungen!$F$8:$F$67,Schulden!B14)))</f>
        <v/>
      </c>
      <c r="AE89" s="24">
        <f>MAX(0,AB89+AC89-AD89)</f>
        <v/>
      </c>
      <c r="AF89" s="24">
        <f>AI88</f>
        <v/>
      </c>
      <c r="AG89" s="24">
        <f>IF(AF89&lt;=0,0,AF89*Schulden!F15/12)</f>
        <v/>
      </c>
      <c r="AH89" s="24">
        <f>IF(AF89&lt;=0,0,MIN(AF89+AG89,MIN(Schulden!G15,AF89+AG89)+MIN(MAX(0,Strategie!$C$9+SUMIFS(Sonderzahlungen!$D$8:$D$67,Sonderzahlungen!$G$8:$G$67,$B89,Sonderzahlungen!$E$8:$E$67,"Nach Strategie")-(IF(AND(Schulden!J8&lt;Schulden!J15,D89&gt;0),MAX(0,D89+E89-MIN(Schulden!G8,D89+E89)),0)+IF(AND(Schulden!J9&lt;Schulden!J15,H89&gt;0),MAX(0,H89+I89-MIN(Schulden!G9,H89+I89)),0)+IF(AND(Schulden!J10&lt;Schulden!J15,L89&gt;0),MAX(0,L89+M89-MIN(Schulden!G10,L89+M89)),0)+IF(AND(Schulden!J11&lt;Schulden!J15,P89&gt;0),MAX(0,P89+Q89-MIN(Schulden!G11,P89+Q89)),0)+IF(AND(Schulden!J12&lt;Schulden!J15,T89&gt;0),MAX(0,T89+U89-MIN(Schulden!G12,T89+U89)),0)+IF(AND(Schulden!J13&lt;Schulden!J15,X89&gt;0),MAX(0,X89+Y89-MIN(Schulden!G13,X89+Y89)),0)+IF(AND(Schulden!J14&lt;Schulden!J15,AB89&gt;0),MAX(0,AB89+AC89-MIN(Schulden!G14,AB89+AC89)),0)+IF(AND(Schulden!J15&lt;Schulden!J15,AF89&gt;0),MAX(0,AF89+AG89-MIN(Schulden!G15,AF89+AG89)),0)+IF(AND(Schulden!J16&lt;Schulden!J15,AJ89&gt;0),MAX(0,AJ89+AK89-MIN(Schulden!G16,AJ89+AK89)),0)+IF(AND(Schulden!J17&lt;Schulden!J15,AN89&gt;0),MAX(0,AN89+AO89-MIN(Schulden!G17,AN89+AO89)),0)+IF(AND(Schulden!J18&lt;Schulden!J15,AR89&gt;0),MAX(0,AR89+AS89-MIN(Schulden!G18,AR89+AS89)),0)+IF(AND(Schulden!J19&lt;Schulden!J15,AV89&gt;0),MAX(0,AV89+AW89-MIN(Schulden!G19,AV89+AW89)),0)+IF(AND(Schulden!J20&lt;Schulden!J15,AZ89&gt;0),MAX(0,AZ89+BA89-MIN(Schulden!G20,AZ89+BA89)),0)+IF(AND(Schulden!J21&lt;Schulden!J15,BD89&gt;0),MAX(0,BD89+BE89-MIN(Schulden!G21,BD89+BE89)),0)+IF(AND(Schulden!J22&lt;Schulden!J15,BH89&gt;0),MAX(0,BH89+BI89-MIN(Schulden!G22,BH89+BI89)),0))),MAX(0,AF89+AG89-MIN(Schulden!G15,AF89+AG89)))+SUMIFS(Sonderzahlungen!$D$8:$D$67,Sonderzahlungen!$G$8:$G$67,$B89,Sonderzahlungen!$E$8:$E$67,"Gezielte Schuld",Sonderzahlungen!$F$8:$F$67,Schulden!B15)))</f>
        <v/>
      </c>
      <c r="AI89" s="24">
        <f>MAX(0,AF89+AG89-AH89)</f>
        <v/>
      </c>
      <c r="AJ89" s="24">
        <f>AM88</f>
        <v/>
      </c>
      <c r="AK89" s="24">
        <f>IF(AJ89&lt;=0,0,AJ89*Schulden!F16/12)</f>
        <v/>
      </c>
      <c r="AL89" s="24">
        <f>IF(AJ89&lt;=0,0,MIN(AJ89+AK89,MIN(Schulden!G16,AJ89+AK89)+MIN(MAX(0,Strategie!$C$9+SUMIFS(Sonderzahlungen!$D$8:$D$67,Sonderzahlungen!$G$8:$G$67,$B89,Sonderzahlungen!$E$8:$E$67,"Nach Strategie")-(IF(AND(Schulden!J8&lt;Schulden!J16,D89&gt;0),MAX(0,D89+E89-MIN(Schulden!G8,D89+E89)),0)+IF(AND(Schulden!J9&lt;Schulden!J16,H89&gt;0),MAX(0,H89+I89-MIN(Schulden!G9,H89+I89)),0)+IF(AND(Schulden!J10&lt;Schulden!J16,L89&gt;0),MAX(0,L89+M89-MIN(Schulden!G10,L89+M89)),0)+IF(AND(Schulden!J11&lt;Schulden!J16,P89&gt;0),MAX(0,P89+Q89-MIN(Schulden!G11,P89+Q89)),0)+IF(AND(Schulden!J12&lt;Schulden!J16,T89&gt;0),MAX(0,T89+U89-MIN(Schulden!G12,T89+U89)),0)+IF(AND(Schulden!J13&lt;Schulden!J16,X89&gt;0),MAX(0,X89+Y89-MIN(Schulden!G13,X89+Y89)),0)+IF(AND(Schulden!J14&lt;Schulden!J16,AB89&gt;0),MAX(0,AB89+AC89-MIN(Schulden!G14,AB89+AC89)),0)+IF(AND(Schulden!J15&lt;Schulden!J16,AF89&gt;0),MAX(0,AF89+AG89-MIN(Schulden!G15,AF89+AG89)),0)+IF(AND(Schulden!J16&lt;Schulden!J16,AJ89&gt;0),MAX(0,AJ89+AK89-MIN(Schulden!G16,AJ89+AK89)),0)+IF(AND(Schulden!J17&lt;Schulden!J16,AN89&gt;0),MAX(0,AN89+AO89-MIN(Schulden!G17,AN89+AO89)),0)+IF(AND(Schulden!J18&lt;Schulden!J16,AR89&gt;0),MAX(0,AR89+AS89-MIN(Schulden!G18,AR89+AS89)),0)+IF(AND(Schulden!J19&lt;Schulden!J16,AV89&gt;0),MAX(0,AV89+AW89-MIN(Schulden!G19,AV89+AW89)),0)+IF(AND(Schulden!J20&lt;Schulden!J16,AZ89&gt;0),MAX(0,AZ89+BA89-MIN(Schulden!G20,AZ89+BA89)),0)+IF(AND(Schulden!J21&lt;Schulden!J16,BD89&gt;0),MAX(0,BD89+BE89-MIN(Schulden!G21,BD89+BE89)),0)+IF(AND(Schulden!J22&lt;Schulden!J16,BH89&gt;0),MAX(0,BH89+BI89-MIN(Schulden!G22,BH89+BI89)),0))),MAX(0,AJ89+AK89-MIN(Schulden!G16,AJ89+AK89)))+SUMIFS(Sonderzahlungen!$D$8:$D$67,Sonderzahlungen!$G$8:$G$67,$B89,Sonderzahlungen!$E$8:$E$67,"Gezielte Schuld",Sonderzahlungen!$F$8:$F$67,Schulden!B16)))</f>
        <v/>
      </c>
      <c r="AM89" s="24">
        <f>MAX(0,AJ89+AK89-AL89)</f>
        <v/>
      </c>
      <c r="AN89" s="24">
        <f>AQ88</f>
        <v/>
      </c>
      <c r="AO89" s="24">
        <f>IF(AN89&lt;=0,0,AN89*Schulden!F17/12)</f>
        <v/>
      </c>
      <c r="AP89" s="24">
        <f>IF(AN89&lt;=0,0,MIN(AN89+AO89,MIN(Schulden!G17,AN89+AO89)+MIN(MAX(0,Strategie!$C$9+SUMIFS(Sonderzahlungen!$D$8:$D$67,Sonderzahlungen!$G$8:$G$67,$B89,Sonderzahlungen!$E$8:$E$67,"Nach Strategie")-(IF(AND(Schulden!J8&lt;Schulden!J17,D89&gt;0),MAX(0,D89+E89-MIN(Schulden!G8,D89+E89)),0)+IF(AND(Schulden!J9&lt;Schulden!J17,H89&gt;0),MAX(0,H89+I89-MIN(Schulden!G9,H89+I89)),0)+IF(AND(Schulden!J10&lt;Schulden!J17,L89&gt;0),MAX(0,L89+M89-MIN(Schulden!G10,L89+M89)),0)+IF(AND(Schulden!J11&lt;Schulden!J17,P89&gt;0),MAX(0,P89+Q89-MIN(Schulden!G11,P89+Q89)),0)+IF(AND(Schulden!J12&lt;Schulden!J17,T89&gt;0),MAX(0,T89+U89-MIN(Schulden!G12,T89+U89)),0)+IF(AND(Schulden!J13&lt;Schulden!J17,X89&gt;0),MAX(0,X89+Y89-MIN(Schulden!G13,X89+Y89)),0)+IF(AND(Schulden!J14&lt;Schulden!J17,AB89&gt;0),MAX(0,AB89+AC89-MIN(Schulden!G14,AB89+AC89)),0)+IF(AND(Schulden!J15&lt;Schulden!J17,AF89&gt;0),MAX(0,AF89+AG89-MIN(Schulden!G15,AF89+AG89)),0)+IF(AND(Schulden!J16&lt;Schulden!J17,AJ89&gt;0),MAX(0,AJ89+AK89-MIN(Schulden!G16,AJ89+AK89)),0)+IF(AND(Schulden!J17&lt;Schulden!J17,AN89&gt;0),MAX(0,AN89+AO89-MIN(Schulden!G17,AN89+AO89)),0)+IF(AND(Schulden!J18&lt;Schulden!J17,AR89&gt;0),MAX(0,AR89+AS89-MIN(Schulden!G18,AR89+AS89)),0)+IF(AND(Schulden!J19&lt;Schulden!J17,AV89&gt;0),MAX(0,AV89+AW89-MIN(Schulden!G19,AV89+AW89)),0)+IF(AND(Schulden!J20&lt;Schulden!J17,AZ89&gt;0),MAX(0,AZ89+BA89-MIN(Schulden!G20,AZ89+BA89)),0)+IF(AND(Schulden!J21&lt;Schulden!J17,BD89&gt;0),MAX(0,BD89+BE89-MIN(Schulden!G21,BD89+BE89)),0)+IF(AND(Schulden!J22&lt;Schulden!J17,BH89&gt;0),MAX(0,BH89+BI89-MIN(Schulden!G22,BH89+BI89)),0))),MAX(0,AN89+AO89-MIN(Schulden!G17,AN89+AO89)))+SUMIFS(Sonderzahlungen!$D$8:$D$67,Sonderzahlungen!$G$8:$G$67,$B89,Sonderzahlungen!$E$8:$E$67,"Gezielte Schuld",Sonderzahlungen!$F$8:$F$67,Schulden!B17)))</f>
        <v/>
      </c>
      <c r="AQ89" s="24">
        <f>MAX(0,AN89+AO89-AP89)</f>
        <v/>
      </c>
      <c r="AR89" s="24">
        <f>AU88</f>
        <v/>
      </c>
      <c r="AS89" s="24">
        <f>IF(AR89&lt;=0,0,AR89*Schulden!F18/12)</f>
        <v/>
      </c>
      <c r="AT89" s="24">
        <f>IF(AR89&lt;=0,0,MIN(AR89+AS89,MIN(Schulden!G18,AR89+AS89)+MIN(MAX(0,Strategie!$C$9+SUMIFS(Sonderzahlungen!$D$8:$D$67,Sonderzahlungen!$G$8:$G$67,$B89,Sonderzahlungen!$E$8:$E$67,"Nach Strategie")-(IF(AND(Schulden!J8&lt;Schulden!J18,D89&gt;0),MAX(0,D89+E89-MIN(Schulden!G8,D89+E89)),0)+IF(AND(Schulden!J9&lt;Schulden!J18,H89&gt;0),MAX(0,H89+I89-MIN(Schulden!G9,H89+I89)),0)+IF(AND(Schulden!J10&lt;Schulden!J18,L89&gt;0),MAX(0,L89+M89-MIN(Schulden!G10,L89+M89)),0)+IF(AND(Schulden!J11&lt;Schulden!J18,P89&gt;0),MAX(0,P89+Q89-MIN(Schulden!G11,P89+Q89)),0)+IF(AND(Schulden!J12&lt;Schulden!J18,T89&gt;0),MAX(0,T89+U89-MIN(Schulden!G12,T89+U89)),0)+IF(AND(Schulden!J13&lt;Schulden!J18,X89&gt;0),MAX(0,X89+Y89-MIN(Schulden!G13,X89+Y89)),0)+IF(AND(Schulden!J14&lt;Schulden!J18,AB89&gt;0),MAX(0,AB89+AC89-MIN(Schulden!G14,AB89+AC89)),0)+IF(AND(Schulden!J15&lt;Schulden!J18,AF89&gt;0),MAX(0,AF89+AG89-MIN(Schulden!G15,AF89+AG89)),0)+IF(AND(Schulden!J16&lt;Schulden!J18,AJ89&gt;0),MAX(0,AJ89+AK89-MIN(Schulden!G16,AJ89+AK89)),0)+IF(AND(Schulden!J17&lt;Schulden!J18,AN89&gt;0),MAX(0,AN89+AO89-MIN(Schulden!G17,AN89+AO89)),0)+IF(AND(Schulden!J18&lt;Schulden!J18,AR89&gt;0),MAX(0,AR89+AS89-MIN(Schulden!G18,AR89+AS89)),0)+IF(AND(Schulden!J19&lt;Schulden!J18,AV89&gt;0),MAX(0,AV89+AW89-MIN(Schulden!G19,AV89+AW89)),0)+IF(AND(Schulden!J20&lt;Schulden!J18,AZ89&gt;0),MAX(0,AZ89+BA89-MIN(Schulden!G20,AZ89+BA89)),0)+IF(AND(Schulden!J21&lt;Schulden!J18,BD89&gt;0),MAX(0,BD89+BE89-MIN(Schulden!G21,BD89+BE89)),0)+IF(AND(Schulden!J22&lt;Schulden!J18,BH89&gt;0),MAX(0,BH89+BI89-MIN(Schulden!G22,BH89+BI89)),0))),MAX(0,AR89+AS89-MIN(Schulden!G18,AR89+AS89)))+SUMIFS(Sonderzahlungen!$D$8:$D$67,Sonderzahlungen!$G$8:$G$67,$B89,Sonderzahlungen!$E$8:$E$67,"Gezielte Schuld",Sonderzahlungen!$F$8:$F$67,Schulden!B18)))</f>
        <v/>
      </c>
      <c r="AU89" s="24">
        <f>MAX(0,AR89+AS89-AT89)</f>
        <v/>
      </c>
      <c r="AV89" s="24">
        <f>AY88</f>
        <v/>
      </c>
      <c r="AW89" s="24">
        <f>IF(AV89&lt;=0,0,AV89*Schulden!F19/12)</f>
        <v/>
      </c>
      <c r="AX89" s="24">
        <f>IF(AV89&lt;=0,0,MIN(AV89+AW89,MIN(Schulden!G19,AV89+AW89)+MIN(MAX(0,Strategie!$C$9+SUMIFS(Sonderzahlungen!$D$8:$D$67,Sonderzahlungen!$G$8:$G$67,$B89,Sonderzahlungen!$E$8:$E$67,"Nach Strategie")-(IF(AND(Schulden!J8&lt;Schulden!J19,D89&gt;0),MAX(0,D89+E89-MIN(Schulden!G8,D89+E89)),0)+IF(AND(Schulden!J9&lt;Schulden!J19,H89&gt;0),MAX(0,H89+I89-MIN(Schulden!G9,H89+I89)),0)+IF(AND(Schulden!J10&lt;Schulden!J19,L89&gt;0),MAX(0,L89+M89-MIN(Schulden!G10,L89+M89)),0)+IF(AND(Schulden!J11&lt;Schulden!J19,P89&gt;0),MAX(0,P89+Q89-MIN(Schulden!G11,P89+Q89)),0)+IF(AND(Schulden!J12&lt;Schulden!J19,T89&gt;0),MAX(0,T89+U89-MIN(Schulden!G12,T89+U89)),0)+IF(AND(Schulden!J13&lt;Schulden!J19,X89&gt;0),MAX(0,X89+Y89-MIN(Schulden!G13,X89+Y89)),0)+IF(AND(Schulden!J14&lt;Schulden!J19,AB89&gt;0),MAX(0,AB89+AC89-MIN(Schulden!G14,AB89+AC89)),0)+IF(AND(Schulden!J15&lt;Schulden!J19,AF89&gt;0),MAX(0,AF89+AG89-MIN(Schulden!G15,AF89+AG89)),0)+IF(AND(Schulden!J16&lt;Schulden!J19,AJ89&gt;0),MAX(0,AJ89+AK89-MIN(Schulden!G16,AJ89+AK89)),0)+IF(AND(Schulden!J17&lt;Schulden!J19,AN89&gt;0),MAX(0,AN89+AO89-MIN(Schulden!G17,AN89+AO89)),0)+IF(AND(Schulden!J18&lt;Schulden!J19,AR89&gt;0),MAX(0,AR89+AS89-MIN(Schulden!G18,AR89+AS89)),0)+IF(AND(Schulden!J19&lt;Schulden!J19,AV89&gt;0),MAX(0,AV89+AW89-MIN(Schulden!G19,AV89+AW89)),0)+IF(AND(Schulden!J20&lt;Schulden!J19,AZ89&gt;0),MAX(0,AZ89+BA89-MIN(Schulden!G20,AZ89+BA89)),0)+IF(AND(Schulden!J21&lt;Schulden!J19,BD89&gt;0),MAX(0,BD89+BE89-MIN(Schulden!G21,BD89+BE89)),0)+IF(AND(Schulden!J22&lt;Schulden!J19,BH89&gt;0),MAX(0,BH89+BI89-MIN(Schulden!G22,BH89+BI89)),0))),MAX(0,AV89+AW89-MIN(Schulden!G19,AV89+AW89)))+SUMIFS(Sonderzahlungen!$D$8:$D$67,Sonderzahlungen!$G$8:$G$67,$B89,Sonderzahlungen!$E$8:$E$67,"Gezielte Schuld",Sonderzahlungen!$F$8:$F$67,Schulden!B19)))</f>
        <v/>
      </c>
      <c r="AY89" s="24">
        <f>MAX(0,AV89+AW89-AX89)</f>
        <v/>
      </c>
      <c r="AZ89" s="24">
        <f>BC88</f>
        <v/>
      </c>
      <c r="BA89" s="24">
        <f>IF(AZ89&lt;=0,0,AZ89*Schulden!F20/12)</f>
        <v/>
      </c>
      <c r="BB89" s="24">
        <f>IF(AZ89&lt;=0,0,MIN(AZ89+BA89,MIN(Schulden!G20,AZ89+BA89)+MIN(MAX(0,Strategie!$C$9+SUMIFS(Sonderzahlungen!$D$8:$D$67,Sonderzahlungen!$G$8:$G$67,$B89,Sonderzahlungen!$E$8:$E$67,"Nach Strategie")-(IF(AND(Schulden!J8&lt;Schulden!J20,D89&gt;0),MAX(0,D89+E89-MIN(Schulden!G8,D89+E89)),0)+IF(AND(Schulden!J9&lt;Schulden!J20,H89&gt;0),MAX(0,H89+I89-MIN(Schulden!G9,H89+I89)),0)+IF(AND(Schulden!J10&lt;Schulden!J20,L89&gt;0),MAX(0,L89+M89-MIN(Schulden!G10,L89+M89)),0)+IF(AND(Schulden!J11&lt;Schulden!J20,P89&gt;0),MAX(0,P89+Q89-MIN(Schulden!G11,P89+Q89)),0)+IF(AND(Schulden!J12&lt;Schulden!J20,T89&gt;0),MAX(0,T89+U89-MIN(Schulden!G12,T89+U89)),0)+IF(AND(Schulden!J13&lt;Schulden!J20,X89&gt;0),MAX(0,X89+Y89-MIN(Schulden!G13,X89+Y89)),0)+IF(AND(Schulden!J14&lt;Schulden!J20,AB89&gt;0),MAX(0,AB89+AC89-MIN(Schulden!G14,AB89+AC89)),0)+IF(AND(Schulden!J15&lt;Schulden!J20,AF89&gt;0),MAX(0,AF89+AG89-MIN(Schulden!G15,AF89+AG89)),0)+IF(AND(Schulden!J16&lt;Schulden!J20,AJ89&gt;0),MAX(0,AJ89+AK89-MIN(Schulden!G16,AJ89+AK89)),0)+IF(AND(Schulden!J17&lt;Schulden!J20,AN89&gt;0),MAX(0,AN89+AO89-MIN(Schulden!G17,AN89+AO89)),0)+IF(AND(Schulden!J18&lt;Schulden!J20,AR89&gt;0),MAX(0,AR89+AS89-MIN(Schulden!G18,AR89+AS89)),0)+IF(AND(Schulden!J19&lt;Schulden!J20,AV89&gt;0),MAX(0,AV89+AW89-MIN(Schulden!G19,AV89+AW89)),0)+IF(AND(Schulden!J20&lt;Schulden!J20,AZ89&gt;0),MAX(0,AZ89+BA89-MIN(Schulden!G20,AZ89+BA89)),0)+IF(AND(Schulden!J21&lt;Schulden!J20,BD89&gt;0),MAX(0,BD89+BE89-MIN(Schulden!G21,BD89+BE89)),0)+IF(AND(Schulden!J22&lt;Schulden!J20,BH89&gt;0),MAX(0,BH89+BI89-MIN(Schulden!G22,BH89+BI89)),0))),MAX(0,AZ89+BA89-MIN(Schulden!G20,AZ89+BA89)))+SUMIFS(Sonderzahlungen!$D$8:$D$67,Sonderzahlungen!$G$8:$G$67,$B89,Sonderzahlungen!$E$8:$E$67,"Gezielte Schuld",Sonderzahlungen!$F$8:$F$67,Schulden!B20)))</f>
        <v/>
      </c>
      <c r="BC89" s="24">
        <f>MAX(0,AZ89+BA89-BB89)</f>
        <v/>
      </c>
      <c r="BD89" s="24">
        <f>BG88</f>
        <v/>
      </c>
      <c r="BE89" s="24">
        <f>IF(BD89&lt;=0,0,BD89*Schulden!F21/12)</f>
        <v/>
      </c>
      <c r="BF89" s="24">
        <f>IF(BD89&lt;=0,0,MIN(BD89+BE89,MIN(Schulden!G21,BD89+BE89)+MIN(MAX(0,Strategie!$C$9+SUMIFS(Sonderzahlungen!$D$8:$D$67,Sonderzahlungen!$G$8:$G$67,$B89,Sonderzahlungen!$E$8:$E$67,"Nach Strategie")-(IF(AND(Schulden!J8&lt;Schulden!J21,D89&gt;0),MAX(0,D89+E89-MIN(Schulden!G8,D89+E89)),0)+IF(AND(Schulden!J9&lt;Schulden!J21,H89&gt;0),MAX(0,H89+I89-MIN(Schulden!G9,H89+I89)),0)+IF(AND(Schulden!J10&lt;Schulden!J21,L89&gt;0),MAX(0,L89+M89-MIN(Schulden!G10,L89+M89)),0)+IF(AND(Schulden!J11&lt;Schulden!J21,P89&gt;0),MAX(0,P89+Q89-MIN(Schulden!G11,P89+Q89)),0)+IF(AND(Schulden!J12&lt;Schulden!J21,T89&gt;0),MAX(0,T89+U89-MIN(Schulden!G12,T89+U89)),0)+IF(AND(Schulden!J13&lt;Schulden!J21,X89&gt;0),MAX(0,X89+Y89-MIN(Schulden!G13,X89+Y89)),0)+IF(AND(Schulden!J14&lt;Schulden!J21,AB89&gt;0),MAX(0,AB89+AC89-MIN(Schulden!G14,AB89+AC89)),0)+IF(AND(Schulden!J15&lt;Schulden!J21,AF89&gt;0),MAX(0,AF89+AG89-MIN(Schulden!G15,AF89+AG89)),0)+IF(AND(Schulden!J16&lt;Schulden!J21,AJ89&gt;0),MAX(0,AJ89+AK89-MIN(Schulden!G16,AJ89+AK89)),0)+IF(AND(Schulden!J17&lt;Schulden!J21,AN89&gt;0),MAX(0,AN89+AO89-MIN(Schulden!G17,AN89+AO89)),0)+IF(AND(Schulden!J18&lt;Schulden!J21,AR89&gt;0),MAX(0,AR89+AS89-MIN(Schulden!G18,AR89+AS89)),0)+IF(AND(Schulden!J19&lt;Schulden!J21,AV89&gt;0),MAX(0,AV89+AW89-MIN(Schulden!G19,AV89+AW89)),0)+IF(AND(Schulden!J20&lt;Schulden!J21,AZ89&gt;0),MAX(0,AZ89+BA89-MIN(Schulden!G20,AZ89+BA89)),0)+IF(AND(Schulden!J21&lt;Schulden!J21,BD89&gt;0),MAX(0,BD89+BE89-MIN(Schulden!G21,BD89+BE89)),0)+IF(AND(Schulden!J22&lt;Schulden!J21,BH89&gt;0),MAX(0,BH89+BI89-MIN(Schulden!G22,BH89+BI89)),0))),MAX(0,BD89+BE89-MIN(Schulden!G21,BD89+BE89)))+SUMIFS(Sonderzahlungen!$D$8:$D$67,Sonderzahlungen!$G$8:$G$67,$B89,Sonderzahlungen!$E$8:$E$67,"Gezielte Schuld",Sonderzahlungen!$F$8:$F$67,Schulden!B21)))</f>
        <v/>
      </c>
      <c r="BG89" s="24">
        <f>MAX(0,BD89+BE89-BF89)</f>
        <v/>
      </c>
      <c r="BH89" s="24">
        <f>BK88</f>
        <v/>
      </c>
      <c r="BI89" s="24">
        <f>IF(BH89&lt;=0,0,BH89*Schulden!F22/12)</f>
        <v/>
      </c>
      <c r="BJ89" s="24">
        <f>IF(BH89&lt;=0,0,MIN(BH89+BI89,MIN(Schulden!G22,BH89+BI89)+MIN(MAX(0,Strategie!$C$9+SUMIFS(Sonderzahlungen!$D$8:$D$67,Sonderzahlungen!$G$8:$G$67,$B89,Sonderzahlungen!$E$8:$E$67,"Nach Strategie")-(IF(AND(Schulden!J8&lt;Schulden!J22,D89&gt;0),MAX(0,D89+E89-MIN(Schulden!G8,D89+E89)),0)+IF(AND(Schulden!J9&lt;Schulden!J22,H89&gt;0),MAX(0,H89+I89-MIN(Schulden!G9,H89+I89)),0)+IF(AND(Schulden!J10&lt;Schulden!J22,L89&gt;0),MAX(0,L89+M89-MIN(Schulden!G10,L89+M89)),0)+IF(AND(Schulden!J11&lt;Schulden!J22,P89&gt;0),MAX(0,P89+Q89-MIN(Schulden!G11,P89+Q89)),0)+IF(AND(Schulden!J12&lt;Schulden!J22,T89&gt;0),MAX(0,T89+U89-MIN(Schulden!G12,T89+U89)),0)+IF(AND(Schulden!J13&lt;Schulden!J22,X89&gt;0),MAX(0,X89+Y89-MIN(Schulden!G13,X89+Y89)),0)+IF(AND(Schulden!J14&lt;Schulden!J22,AB89&gt;0),MAX(0,AB89+AC89-MIN(Schulden!G14,AB89+AC89)),0)+IF(AND(Schulden!J15&lt;Schulden!J22,AF89&gt;0),MAX(0,AF89+AG89-MIN(Schulden!G15,AF89+AG89)),0)+IF(AND(Schulden!J16&lt;Schulden!J22,AJ89&gt;0),MAX(0,AJ89+AK89-MIN(Schulden!G16,AJ89+AK89)),0)+IF(AND(Schulden!J17&lt;Schulden!J22,AN89&gt;0),MAX(0,AN89+AO89-MIN(Schulden!G17,AN89+AO89)),0)+IF(AND(Schulden!J18&lt;Schulden!J22,AR89&gt;0),MAX(0,AR89+AS89-MIN(Schulden!G18,AR89+AS89)),0)+IF(AND(Schulden!J19&lt;Schulden!J22,AV89&gt;0),MAX(0,AV89+AW89-MIN(Schulden!G19,AV89+AW89)),0)+IF(AND(Schulden!J20&lt;Schulden!J22,AZ89&gt;0),MAX(0,AZ89+BA89-MIN(Schulden!G20,AZ89+BA89)),0)+IF(AND(Schulden!J21&lt;Schulden!J22,BD89&gt;0),MAX(0,BD89+BE89-MIN(Schulden!G21,BD89+BE89)),0)+IF(AND(Schulden!J22&lt;Schulden!J22,BH89&gt;0),MAX(0,BH89+BI89-MIN(Schulden!G22,BH89+BI89)),0))),MAX(0,BH89+BI89-MIN(Schulden!G22,BH89+BI89)))+SUMIFS(Sonderzahlungen!$D$8:$D$67,Sonderzahlungen!$G$8:$G$67,$B89,Sonderzahlungen!$E$8:$E$67,"Gezielte Schuld",Sonderzahlungen!$F$8:$F$67,Schulden!B22)))</f>
        <v/>
      </c>
      <c r="BK89" s="24">
        <f>MAX(0,BH89+BI89-BJ89)</f>
        <v/>
      </c>
    </row>
    <row r="90">
      <c r="B90" s="23">
        <f>EDATE(B89,1)</f>
        <v/>
      </c>
      <c r="C90" s="24">
        <f>SUMIFS(Sonderzahlungen!$D$8:$D$67,Sonderzahlungen!$G$8:$G$67,B90)</f>
        <v/>
      </c>
      <c r="D90" s="24">
        <f>G89</f>
        <v/>
      </c>
      <c r="E90" s="24">
        <f>IF(D90&lt;=0,0,D90*Schulden!F8/12)</f>
        <v/>
      </c>
      <c r="F90" s="24">
        <f>IF(D90&lt;=0,0,MIN(D90+E90,MIN(Schulden!G8,D90+E90)+MIN(MAX(0,Strategie!$C$9+SUMIFS(Sonderzahlungen!$D$8:$D$67,Sonderzahlungen!$G$8:$G$67,$B90,Sonderzahlungen!$E$8:$E$67,"Nach Strategie")-(IF(AND(Schulden!J8&lt;Schulden!J8,D90&gt;0),MAX(0,D90+E90-MIN(Schulden!G8,D90+E90)),0)+IF(AND(Schulden!J9&lt;Schulden!J8,H90&gt;0),MAX(0,H90+I90-MIN(Schulden!G9,H90+I90)),0)+IF(AND(Schulden!J10&lt;Schulden!J8,L90&gt;0),MAX(0,L90+M90-MIN(Schulden!G10,L90+M90)),0)+IF(AND(Schulden!J11&lt;Schulden!J8,P90&gt;0),MAX(0,P90+Q90-MIN(Schulden!G11,P90+Q90)),0)+IF(AND(Schulden!J12&lt;Schulden!J8,T90&gt;0),MAX(0,T90+U90-MIN(Schulden!G12,T90+U90)),0)+IF(AND(Schulden!J13&lt;Schulden!J8,X90&gt;0),MAX(0,X90+Y90-MIN(Schulden!G13,X90+Y90)),0)+IF(AND(Schulden!J14&lt;Schulden!J8,AB90&gt;0),MAX(0,AB90+AC90-MIN(Schulden!G14,AB90+AC90)),0)+IF(AND(Schulden!J15&lt;Schulden!J8,AF90&gt;0),MAX(0,AF90+AG90-MIN(Schulden!G15,AF90+AG90)),0)+IF(AND(Schulden!J16&lt;Schulden!J8,AJ90&gt;0),MAX(0,AJ90+AK90-MIN(Schulden!G16,AJ90+AK90)),0)+IF(AND(Schulden!J17&lt;Schulden!J8,AN90&gt;0),MAX(0,AN90+AO90-MIN(Schulden!G17,AN90+AO90)),0)+IF(AND(Schulden!J18&lt;Schulden!J8,AR90&gt;0),MAX(0,AR90+AS90-MIN(Schulden!G18,AR90+AS90)),0)+IF(AND(Schulden!J19&lt;Schulden!J8,AV90&gt;0),MAX(0,AV90+AW90-MIN(Schulden!G19,AV90+AW90)),0)+IF(AND(Schulden!J20&lt;Schulden!J8,AZ90&gt;0),MAX(0,AZ90+BA90-MIN(Schulden!G20,AZ90+BA90)),0)+IF(AND(Schulden!J21&lt;Schulden!J8,BD90&gt;0),MAX(0,BD90+BE90-MIN(Schulden!G21,BD90+BE90)),0)+IF(AND(Schulden!J22&lt;Schulden!J8,BH90&gt;0),MAX(0,BH90+BI90-MIN(Schulden!G22,BH90+BI90)),0))),MAX(0,D90+E90-MIN(Schulden!G8,D90+E90)))+SUMIFS(Sonderzahlungen!$D$8:$D$67,Sonderzahlungen!$G$8:$G$67,$B90,Sonderzahlungen!$E$8:$E$67,"Gezielte Schuld",Sonderzahlungen!$F$8:$F$67,Schulden!B8)))</f>
        <v/>
      </c>
      <c r="G90" s="24">
        <f>MAX(0,D90+E90-F90)</f>
        <v/>
      </c>
      <c r="H90" s="24">
        <f>K89</f>
        <v/>
      </c>
      <c r="I90" s="24">
        <f>IF(H90&lt;=0,0,H90*Schulden!F9/12)</f>
        <v/>
      </c>
      <c r="J90" s="24">
        <f>IF(H90&lt;=0,0,MIN(H90+I90,MIN(Schulden!G9,H90+I90)+MIN(MAX(0,Strategie!$C$9+SUMIFS(Sonderzahlungen!$D$8:$D$67,Sonderzahlungen!$G$8:$G$67,$B90,Sonderzahlungen!$E$8:$E$67,"Nach Strategie")-(IF(AND(Schulden!J8&lt;Schulden!J9,D90&gt;0),MAX(0,D90+E90-MIN(Schulden!G8,D90+E90)),0)+IF(AND(Schulden!J9&lt;Schulden!J9,H90&gt;0),MAX(0,H90+I90-MIN(Schulden!G9,H90+I90)),0)+IF(AND(Schulden!J10&lt;Schulden!J9,L90&gt;0),MAX(0,L90+M90-MIN(Schulden!G10,L90+M90)),0)+IF(AND(Schulden!J11&lt;Schulden!J9,P90&gt;0),MAX(0,P90+Q90-MIN(Schulden!G11,P90+Q90)),0)+IF(AND(Schulden!J12&lt;Schulden!J9,T90&gt;0),MAX(0,T90+U90-MIN(Schulden!G12,T90+U90)),0)+IF(AND(Schulden!J13&lt;Schulden!J9,X90&gt;0),MAX(0,X90+Y90-MIN(Schulden!G13,X90+Y90)),0)+IF(AND(Schulden!J14&lt;Schulden!J9,AB90&gt;0),MAX(0,AB90+AC90-MIN(Schulden!G14,AB90+AC90)),0)+IF(AND(Schulden!J15&lt;Schulden!J9,AF90&gt;0),MAX(0,AF90+AG90-MIN(Schulden!G15,AF90+AG90)),0)+IF(AND(Schulden!J16&lt;Schulden!J9,AJ90&gt;0),MAX(0,AJ90+AK90-MIN(Schulden!G16,AJ90+AK90)),0)+IF(AND(Schulden!J17&lt;Schulden!J9,AN90&gt;0),MAX(0,AN90+AO90-MIN(Schulden!G17,AN90+AO90)),0)+IF(AND(Schulden!J18&lt;Schulden!J9,AR90&gt;0),MAX(0,AR90+AS90-MIN(Schulden!G18,AR90+AS90)),0)+IF(AND(Schulden!J19&lt;Schulden!J9,AV90&gt;0),MAX(0,AV90+AW90-MIN(Schulden!G19,AV90+AW90)),0)+IF(AND(Schulden!J20&lt;Schulden!J9,AZ90&gt;0),MAX(0,AZ90+BA90-MIN(Schulden!G20,AZ90+BA90)),0)+IF(AND(Schulden!J21&lt;Schulden!J9,BD90&gt;0),MAX(0,BD90+BE90-MIN(Schulden!G21,BD90+BE90)),0)+IF(AND(Schulden!J22&lt;Schulden!J9,BH90&gt;0),MAX(0,BH90+BI90-MIN(Schulden!G22,BH90+BI90)),0))),MAX(0,H90+I90-MIN(Schulden!G9,H90+I90)))+SUMIFS(Sonderzahlungen!$D$8:$D$67,Sonderzahlungen!$G$8:$G$67,$B90,Sonderzahlungen!$E$8:$E$67,"Gezielte Schuld",Sonderzahlungen!$F$8:$F$67,Schulden!B9)))</f>
        <v/>
      </c>
      <c r="K90" s="24">
        <f>MAX(0,H90+I90-J90)</f>
        <v/>
      </c>
      <c r="L90" s="24">
        <f>O89</f>
        <v/>
      </c>
      <c r="M90" s="24">
        <f>IF(L90&lt;=0,0,L90*Schulden!F10/12)</f>
        <v/>
      </c>
      <c r="N90" s="24">
        <f>IF(L90&lt;=0,0,MIN(L90+M90,MIN(Schulden!G10,L90+M90)+MIN(MAX(0,Strategie!$C$9+SUMIFS(Sonderzahlungen!$D$8:$D$67,Sonderzahlungen!$G$8:$G$67,$B90,Sonderzahlungen!$E$8:$E$67,"Nach Strategie")-(IF(AND(Schulden!J8&lt;Schulden!J10,D90&gt;0),MAX(0,D90+E90-MIN(Schulden!G8,D90+E90)),0)+IF(AND(Schulden!J9&lt;Schulden!J10,H90&gt;0),MAX(0,H90+I90-MIN(Schulden!G9,H90+I90)),0)+IF(AND(Schulden!J10&lt;Schulden!J10,L90&gt;0),MAX(0,L90+M90-MIN(Schulden!G10,L90+M90)),0)+IF(AND(Schulden!J11&lt;Schulden!J10,P90&gt;0),MAX(0,P90+Q90-MIN(Schulden!G11,P90+Q90)),0)+IF(AND(Schulden!J12&lt;Schulden!J10,T90&gt;0),MAX(0,T90+U90-MIN(Schulden!G12,T90+U90)),0)+IF(AND(Schulden!J13&lt;Schulden!J10,X90&gt;0),MAX(0,X90+Y90-MIN(Schulden!G13,X90+Y90)),0)+IF(AND(Schulden!J14&lt;Schulden!J10,AB90&gt;0),MAX(0,AB90+AC90-MIN(Schulden!G14,AB90+AC90)),0)+IF(AND(Schulden!J15&lt;Schulden!J10,AF90&gt;0),MAX(0,AF90+AG90-MIN(Schulden!G15,AF90+AG90)),0)+IF(AND(Schulden!J16&lt;Schulden!J10,AJ90&gt;0),MAX(0,AJ90+AK90-MIN(Schulden!G16,AJ90+AK90)),0)+IF(AND(Schulden!J17&lt;Schulden!J10,AN90&gt;0),MAX(0,AN90+AO90-MIN(Schulden!G17,AN90+AO90)),0)+IF(AND(Schulden!J18&lt;Schulden!J10,AR90&gt;0),MAX(0,AR90+AS90-MIN(Schulden!G18,AR90+AS90)),0)+IF(AND(Schulden!J19&lt;Schulden!J10,AV90&gt;0),MAX(0,AV90+AW90-MIN(Schulden!G19,AV90+AW90)),0)+IF(AND(Schulden!J20&lt;Schulden!J10,AZ90&gt;0),MAX(0,AZ90+BA90-MIN(Schulden!G20,AZ90+BA90)),0)+IF(AND(Schulden!J21&lt;Schulden!J10,BD90&gt;0),MAX(0,BD90+BE90-MIN(Schulden!G21,BD90+BE90)),0)+IF(AND(Schulden!J22&lt;Schulden!J10,BH90&gt;0),MAX(0,BH90+BI90-MIN(Schulden!G22,BH90+BI90)),0))),MAX(0,L90+M90-MIN(Schulden!G10,L90+M90)))+SUMIFS(Sonderzahlungen!$D$8:$D$67,Sonderzahlungen!$G$8:$G$67,$B90,Sonderzahlungen!$E$8:$E$67,"Gezielte Schuld",Sonderzahlungen!$F$8:$F$67,Schulden!B10)))</f>
        <v/>
      </c>
      <c r="O90" s="24">
        <f>MAX(0,L90+M90-N90)</f>
        <v/>
      </c>
      <c r="P90" s="24">
        <f>S89</f>
        <v/>
      </c>
      <c r="Q90" s="24">
        <f>IF(P90&lt;=0,0,P90*Schulden!F11/12)</f>
        <v/>
      </c>
      <c r="R90" s="24">
        <f>IF(P90&lt;=0,0,MIN(P90+Q90,MIN(Schulden!G11,P90+Q90)+MIN(MAX(0,Strategie!$C$9+SUMIFS(Sonderzahlungen!$D$8:$D$67,Sonderzahlungen!$G$8:$G$67,$B90,Sonderzahlungen!$E$8:$E$67,"Nach Strategie")-(IF(AND(Schulden!J8&lt;Schulden!J11,D90&gt;0),MAX(0,D90+E90-MIN(Schulden!G8,D90+E90)),0)+IF(AND(Schulden!J9&lt;Schulden!J11,H90&gt;0),MAX(0,H90+I90-MIN(Schulden!G9,H90+I90)),0)+IF(AND(Schulden!J10&lt;Schulden!J11,L90&gt;0),MAX(0,L90+M90-MIN(Schulden!G10,L90+M90)),0)+IF(AND(Schulden!J11&lt;Schulden!J11,P90&gt;0),MAX(0,P90+Q90-MIN(Schulden!G11,P90+Q90)),0)+IF(AND(Schulden!J12&lt;Schulden!J11,T90&gt;0),MAX(0,T90+U90-MIN(Schulden!G12,T90+U90)),0)+IF(AND(Schulden!J13&lt;Schulden!J11,X90&gt;0),MAX(0,X90+Y90-MIN(Schulden!G13,X90+Y90)),0)+IF(AND(Schulden!J14&lt;Schulden!J11,AB90&gt;0),MAX(0,AB90+AC90-MIN(Schulden!G14,AB90+AC90)),0)+IF(AND(Schulden!J15&lt;Schulden!J11,AF90&gt;0),MAX(0,AF90+AG90-MIN(Schulden!G15,AF90+AG90)),0)+IF(AND(Schulden!J16&lt;Schulden!J11,AJ90&gt;0),MAX(0,AJ90+AK90-MIN(Schulden!G16,AJ90+AK90)),0)+IF(AND(Schulden!J17&lt;Schulden!J11,AN90&gt;0),MAX(0,AN90+AO90-MIN(Schulden!G17,AN90+AO90)),0)+IF(AND(Schulden!J18&lt;Schulden!J11,AR90&gt;0),MAX(0,AR90+AS90-MIN(Schulden!G18,AR90+AS90)),0)+IF(AND(Schulden!J19&lt;Schulden!J11,AV90&gt;0),MAX(0,AV90+AW90-MIN(Schulden!G19,AV90+AW90)),0)+IF(AND(Schulden!J20&lt;Schulden!J11,AZ90&gt;0),MAX(0,AZ90+BA90-MIN(Schulden!G20,AZ90+BA90)),0)+IF(AND(Schulden!J21&lt;Schulden!J11,BD90&gt;0),MAX(0,BD90+BE90-MIN(Schulden!G21,BD90+BE90)),0)+IF(AND(Schulden!J22&lt;Schulden!J11,BH90&gt;0),MAX(0,BH90+BI90-MIN(Schulden!G22,BH90+BI90)),0))),MAX(0,P90+Q90-MIN(Schulden!G11,P90+Q90)))+SUMIFS(Sonderzahlungen!$D$8:$D$67,Sonderzahlungen!$G$8:$G$67,$B90,Sonderzahlungen!$E$8:$E$67,"Gezielte Schuld",Sonderzahlungen!$F$8:$F$67,Schulden!B11)))</f>
        <v/>
      </c>
      <c r="S90" s="24">
        <f>MAX(0,P90+Q90-R90)</f>
        <v/>
      </c>
      <c r="T90" s="24">
        <f>W89</f>
        <v/>
      </c>
      <c r="U90" s="24">
        <f>IF(T90&lt;=0,0,T90*Schulden!F12/12)</f>
        <v/>
      </c>
      <c r="V90" s="24">
        <f>IF(T90&lt;=0,0,MIN(T90+U90,MIN(Schulden!G12,T90+U90)+MIN(MAX(0,Strategie!$C$9+SUMIFS(Sonderzahlungen!$D$8:$D$67,Sonderzahlungen!$G$8:$G$67,$B90,Sonderzahlungen!$E$8:$E$67,"Nach Strategie")-(IF(AND(Schulden!J8&lt;Schulden!J12,D90&gt;0),MAX(0,D90+E90-MIN(Schulden!G8,D90+E90)),0)+IF(AND(Schulden!J9&lt;Schulden!J12,H90&gt;0),MAX(0,H90+I90-MIN(Schulden!G9,H90+I90)),0)+IF(AND(Schulden!J10&lt;Schulden!J12,L90&gt;0),MAX(0,L90+M90-MIN(Schulden!G10,L90+M90)),0)+IF(AND(Schulden!J11&lt;Schulden!J12,P90&gt;0),MAX(0,P90+Q90-MIN(Schulden!G11,P90+Q90)),0)+IF(AND(Schulden!J12&lt;Schulden!J12,T90&gt;0),MAX(0,T90+U90-MIN(Schulden!G12,T90+U90)),0)+IF(AND(Schulden!J13&lt;Schulden!J12,X90&gt;0),MAX(0,X90+Y90-MIN(Schulden!G13,X90+Y90)),0)+IF(AND(Schulden!J14&lt;Schulden!J12,AB90&gt;0),MAX(0,AB90+AC90-MIN(Schulden!G14,AB90+AC90)),0)+IF(AND(Schulden!J15&lt;Schulden!J12,AF90&gt;0),MAX(0,AF90+AG90-MIN(Schulden!G15,AF90+AG90)),0)+IF(AND(Schulden!J16&lt;Schulden!J12,AJ90&gt;0),MAX(0,AJ90+AK90-MIN(Schulden!G16,AJ90+AK90)),0)+IF(AND(Schulden!J17&lt;Schulden!J12,AN90&gt;0),MAX(0,AN90+AO90-MIN(Schulden!G17,AN90+AO90)),0)+IF(AND(Schulden!J18&lt;Schulden!J12,AR90&gt;0),MAX(0,AR90+AS90-MIN(Schulden!G18,AR90+AS90)),0)+IF(AND(Schulden!J19&lt;Schulden!J12,AV90&gt;0),MAX(0,AV90+AW90-MIN(Schulden!G19,AV90+AW90)),0)+IF(AND(Schulden!J20&lt;Schulden!J12,AZ90&gt;0),MAX(0,AZ90+BA90-MIN(Schulden!G20,AZ90+BA90)),0)+IF(AND(Schulden!J21&lt;Schulden!J12,BD90&gt;0),MAX(0,BD90+BE90-MIN(Schulden!G21,BD90+BE90)),0)+IF(AND(Schulden!J22&lt;Schulden!J12,BH90&gt;0),MAX(0,BH90+BI90-MIN(Schulden!G22,BH90+BI90)),0))),MAX(0,T90+U90-MIN(Schulden!G12,T90+U90)))+SUMIFS(Sonderzahlungen!$D$8:$D$67,Sonderzahlungen!$G$8:$G$67,$B90,Sonderzahlungen!$E$8:$E$67,"Gezielte Schuld",Sonderzahlungen!$F$8:$F$67,Schulden!B12)))</f>
        <v/>
      </c>
      <c r="W90" s="24">
        <f>MAX(0,T90+U90-V90)</f>
        <v/>
      </c>
      <c r="X90" s="24">
        <f>AA89</f>
        <v/>
      </c>
      <c r="Y90" s="24">
        <f>IF(X90&lt;=0,0,X90*Schulden!F13/12)</f>
        <v/>
      </c>
      <c r="Z90" s="24">
        <f>IF(X90&lt;=0,0,MIN(X90+Y90,MIN(Schulden!G13,X90+Y90)+MIN(MAX(0,Strategie!$C$9+SUMIFS(Sonderzahlungen!$D$8:$D$67,Sonderzahlungen!$G$8:$G$67,$B90,Sonderzahlungen!$E$8:$E$67,"Nach Strategie")-(IF(AND(Schulden!J8&lt;Schulden!J13,D90&gt;0),MAX(0,D90+E90-MIN(Schulden!G8,D90+E90)),0)+IF(AND(Schulden!J9&lt;Schulden!J13,H90&gt;0),MAX(0,H90+I90-MIN(Schulden!G9,H90+I90)),0)+IF(AND(Schulden!J10&lt;Schulden!J13,L90&gt;0),MAX(0,L90+M90-MIN(Schulden!G10,L90+M90)),0)+IF(AND(Schulden!J11&lt;Schulden!J13,P90&gt;0),MAX(0,P90+Q90-MIN(Schulden!G11,P90+Q90)),0)+IF(AND(Schulden!J12&lt;Schulden!J13,T90&gt;0),MAX(0,T90+U90-MIN(Schulden!G12,T90+U90)),0)+IF(AND(Schulden!J13&lt;Schulden!J13,X90&gt;0),MAX(0,X90+Y90-MIN(Schulden!G13,X90+Y90)),0)+IF(AND(Schulden!J14&lt;Schulden!J13,AB90&gt;0),MAX(0,AB90+AC90-MIN(Schulden!G14,AB90+AC90)),0)+IF(AND(Schulden!J15&lt;Schulden!J13,AF90&gt;0),MAX(0,AF90+AG90-MIN(Schulden!G15,AF90+AG90)),0)+IF(AND(Schulden!J16&lt;Schulden!J13,AJ90&gt;0),MAX(0,AJ90+AK90-MIN(Schulden!G16,AJ90+AK90)),0)+IF(AND(Schulden!J17&lt;Schulden!J13,AN90&gt;0),MAX(0,AN90+AO90-MIN(Schulden!G17,AN90+AO90)),0)+IF(AND(Schulden!J18&lt;Schulden!J13,AR90&gt;0),MAX(0,AR90+AS90-MIN(Schulden!G18,AR90+AS90)),0)+IF(AND(Schulden!J19&lt;Schulden!J13,AV90&gt;0),MAX(0,AV90+AW90-MIN(Schulden!G19,AV90+AW90)),0)+IF(AND(Schulden!J20&lt;Schulden!J13,AZ90&gt;0),MAX(0,AZ90+BA90-MIN(Schulden!G20,AZ90+BA90)),0)+IF(AND(Schulden!J21&lt;Schulden!J13,BD90&gt;0),MAX(0,BD90+BE90-MIN(Schulden!G21,BD90+BE90)),0)+IF(AND(Schulden!J22&lt;Schulden!J13,BH90&gt;0),MAX(0,BH90+BI90-MIN(Schulden!G22,BH90+BI90)),0))),MAX(0,X90+Y90-MIN(Schulden!G13,X90+Y90)))+SUMIFS(Sonderzahlungen!$D$8:$D$67,Sonderzahlungen!$G$8:$G$67,$B90,Sonderzahlungen!$E$8:$E$67,"Gezielte Schuld",Sonderzahlungen!$F$8:$F$67,Schulden!B13)))</f>
        <v/>
      </c>
      <c r="AA90" s="24">
        <f>MAX(0,X90+Y90-Z90)</f>
        <v/>
      </c>
      <c r="AB90" s="24">
        <f>AE89</f>
        <v/>
      </c>
      <c r="AC90" s="24">
        <f>IF(AB90&lt;=0,0,AB90*Schulden!F14/12)</f>
        <v/>
      </c>
      <c r="AD90" s="24">
        <f>IF(AB90&lt;=0,0,MIN(AB90+AC90,MIN(Schulden!G14,AB90+AC90)+MIN(MAX(0,Strategie!$C$9+SUMIFS(Sonderzahlungen!$D$8:$D$67,Sonderzahlungen!$G$8:$G$67,$B90,Sonderzahlungen!$E$8:$E$67,"Nach Strategie")-(IF(AND(Schulden!J8&lt;Schulden!J14,D90&gt;0),MAX(0,D90+E90-MIN(Schulden!G8,D90+E90)),0)+IF(AND(Schulden!J9&lt;Schulden!J14,H90&gt;0),MAX(0,H90+I90-MIN(Schulden!G9,H90+I90)),0)+IF(AND(Schulden!J10&lt;Schulden!J14,L90&gt;0),MAX(0,L90+M90-MIN(Schulden!G10,L90+M90)),0)+IF(AND(Schulden!J11&lt;Schulden!J14,P90&gt;0),MAX(0,P90+Q90-MIN(Schulden!G11,P90+Q90)),0)+IF(AND(Schulden!J12&lt;Schulden!J14,T90&gt;0),MAX(0,T90+U90-MIN(Schulden!G12,T90+U90)),0)+IF(AND(Schulden!J13&lt;Schulden!J14,X90&gt;0),MAX(0,X90+Y90-MIN(Schulden!G13,X90+Y90)),0)+IF(AND(Schulden!J14&lt;Schulden!J14,AB90&gt;0),MAX(0,AB90+AC90-MIN(Schulden!G14,AB90+AC90)),0)+IF(AND(Schulden!J15&lt;Schulden!J14,AF90&gt;0),MAX(0,AF90+AG90-MIN(Schulden!G15,AF90+AG90)),0)+IF(AND(Schulden!J16&lt;Schulden!J14,AJ90&gt;0),MAX(0,AJ90+AK90-MIN(Schulden!G16,AJ90+AK90)),0)+IF(AND(Schulden!J17&lt;Schulden!J14,AN90&gt;0),MAX(0,AN90+AO90-MIN(Schulden!G17,AN90+AO90)),0)+IF(AND(Schulden!J18&lt;Schulden!J14,AR90&gt;0),MAX(0,AR90+AS90-MIN(Schulden!G18,AR90+AS90)),0)+IF(AND(Schulden!J19&lt;Schulden!J14,AV90&gt;0),MAX(0,AV90+AW90-MIN(Schulden!G19,AV90+AW90)),0)+IF(AND(Schulden!J20&lt;Schulden!J14,AZ90&gt;0),MAX(0,AZ90+BA90-MIN(Schulden!G20,AZ90+BA90)),0)+IF(AND(Schulden!J21&lt;Schulden!J14,BD90&gt;0),MAX(0,BD90+BE90-MIN(Schulden!G21,BD90+BE90)),0)+IF(AND(Schulden!J22&lt;Schulden!J14,BH90&gt;0),MAX(0,BH90+BI90-MIN(Schulden!G22,BH90+BI90)),0))),MAX(0,AB90+AC90-MIN(Schulden!G14,AB90+AC90)))+SUMIFS(Sonderzahlungen!$D$8:$D$67,Sonderzahlungen!$G$8:$G$67,$B90,Sonderzahlungen!$E$8:$E$67,"Gezielte Schuld",Sonderzahlungen!$F$8:$F$67,Schulden!B14)))</f>
        <v/>
      </c>
      <c r="AE90" s="24">
        <f>MAX(0,AB90+AC90-AD90)</f>
        <v/>
      </c>
      <c r="AF90" s="24">
        <f>AI89</f>
        <v/>
      </c>
      <c r="AG90" s="24">
        <f>IF(AF90&lt;=0,0,AF90*Schulden!F15/12)</f>
        <v/>
      </c>
      <c r="AH90" s="24">
        <f>IF(AF90&lt;=0,0,MIN(AF90+AG90,MIN(Schulden!G15,AF90+AG90)+MIN(MAX(0,Strategie!$C$9+SUMIFS(Sonderzahlungen!$D$8:$D$67,Sonderzahlungen!$G$8:$G$67,$B90,Sonderzahlungen!$E$8:$E$67,"Nach Strategie")-(IF(AND(Schulden!J8&lt;Schulden!J15,D90&gt;0),MAX(0,D90+E90-MIN(Schulden!G8,D90+E90)),0)+IF(AND(Schulden!J9&lt;Schulden!J15,H90&gt;0),MAX(0,H90+I90-MIN(Schulden!G9,H90+I90)),0)+IF(AND(Schulden!J10&lt;Schulden!J15,L90&gt;0),MAX(0,L90+M90-MIN(Schulden!G10,L90+M90)),0)+IF(AND(Schulden!J11&lt;Schulden!J15,P90&gt;0),MAX(0,P90+Q90-MIN(Schulden!G11,P90+Q90)),0)+IF(AND(Schulden!J12&lt;Schulden!J15,T90&gt;0),MAX(0,T90+U90-MIN(Schulden!G12,T90+U90)),0)+IF(AND(Schulden!J13&lt;Schulden!J15,X90&gt;0),MAX(0,X90+Y90-MIN(Schulden!G13,X90+Y90)),0)+IF(AND(Schulden!J14&lt;Schulden!J15,AB90&gt;0),MAX(0,AB90+AC90-MIN(Schulden!G14,AB90+AC90)),0)+IF(AND(Schulden!J15&lt;Schulden!J15,AF90&gt;0),MAX(0,AF90+AG90-MIN(Schulden!G15,AF90+AG90)),0)+IF(AND(Schulden!J16&lt;Schulden!J15,AJ90&gt;0),MAX(0,AJ90+AK90-MIN(Schulden!G16,AJ90+AK90)),0)+IF(AND(Schulden!J17&lt;Schulden!J15,AN90&gt;0),MAX(0,AN90+AO90-MIN(Schulden!G17,AN90+AO90)),0)+IF(AND(Schulden!J18&lt;Schulden!J15,AR90&gt;0),MAX(0,AR90+AS90-MIN(Schulden!G18,AR90+AS90)),0)+IF(AND(Schulden!J19&lt;Schulden!J15,AV90&gt;0),MAX(0,AV90+AW90-MIN(Schulden!G19,AV90+AW90)),0)+IF(AND(Schulden!J20&lt;Schulden!J15,AZ90&gt;0),MAX(0,AZ90+BA90-MIN(Schulden!G20,AZ90+BA90)),0)+IF(AND(Schulden!J21&lt;Schulden!J15,BD90&gt;0),MAX(0,BD90+BE90-MIN(Schulden!G21,BD90+BE90)),0)+IF(AND(Schulden!J22&lt;Schulden!J15,BH90&gt;0),MAX(0,BH90+BI90-MIN(Schulden!G22,BH90+BI90)),0))),MAX(0,AF90+AG90-MIN(Schulden!G15,AF90+AG90)))+SUMIFS(Sonderzahlungen!$D$8:$D$67,Sonderzahlungen!$G$8:$G$67,$B90,Sonderzahlungen!$E$8:$E$67,"Gezielte Schuld",Sonderzahlungen!$F$8:$F$67,Schulden!B15)))</f>
        <v/>
      </c>
      <c r="AI90" s="24">
        <f>MAX(0,AF90+AG90-AH90)</f>
        <v/>
      </c>
      <c r="AJ90" s="24">
        <f>AM89</f>
        <v/>
      </c>
      <c r="AK90" s="24">
        <f>IF(AJ90&lt;=0,0,AJ90*Schulden!F16/12)</f>
        <v/>
      </c>
      <c r="AL90" s="24">
        <f>IF(AJ90&lt;=0,0,MIN(AJ90+AK90,MIN(Schulden!G16,AJ90+AK90)+MIN(MAX(0,Strategie!$C$9+SUMIFS(Sonderzahlungen!$D$8:$D$67,Sonderzahlungen!$G$8:$G$67,$B90,Sonderzahlungen!$E$8:$E$67,"Nach Strategie")-(IF(AND(Schulden!J8&lt;Schulden!J16,D90&gt;0),MAX(0,D90+E90-MIN(Schulden!G8,D90+E90)),0)+IF(AND(Schulden!J9&lt;Schulden!J16,H90&gt;0),MAX(0,H90+I90-MIN(Schulden!G9,H90+I90)),0)+IF(AND(Schulden!J10&lt;Schulden!J16,L90&gt;0),MAX(0,L90+M90-MIN(Schulden!G10,L90+M90)),0)+IF(AND(Schulden!J11&lt;Schulden!J16,P90&gt;0),MAX(0,P90+Q90-MIN(Schulden!G11,P90+Q90)),0)+IF(AND(Schulden!J12&lt;Schulden!J16,T90&gt;0),MAX(0,T90+U90-MIN(Schulden!G12,T90+U90)),0)+IF(AND(Schulden!J13&lt;Schulden!J16,X90&gt;0),MAX(0,X90+Y90-MIN(Schulden!G13,X90+Y90)),0)+IF(AND(Schulden!J14&lt;Schulden!J16,AB90&gt;0),MAX(0,AB90+AC90-MIN(Schulden!G14,AB90+AC90)),0)+IF(AND(Schulden!J15&lt;Schulden!J16,AF90&gt;0),MAX(0,AF90+AG90-MIN(Schulden!G15,AF90+AG90)),0)+IF(AND(Schulden!J16&lt;Schulden!J16,AJ90&gt;0),MAX(0,AJ90+AK90-MIN(Schulden!G16,AJ90+AK90)),0)+IF(AND(Schulden!J17&lt;Schulden!J16,AN90&gt;0),MAX(0,AN90+AO90-MIN(Schulden!G17,AN90+AO90)),0)+IF(AND(Schulden!J18&lt;Schulden!J16,AR90&gt;0),MAX(0,AR90+AS90-MIN(Schulden!G18,AR90+AS90)),0)+IF(AND(Schulden!J19&lt;Schulden!J16,AV90&gt;0),MAX(0,AV90+AW90-MIN(Schulden!G19,AV90+AW90)),0)+IF(AND(Schulden!J20&lt;Schulden!J16,AZ90&gt;0),MAX(0,AZ90+BA90-MIN(Schulden!G20,AZ90+BA90)),0)+IF(AND(Schulden!J21&lt;Schulden!J16,BD90&gt;0),MAX(0,BD90+BE90-MIN(Schulden!G21,BD90+BE90)),0)+IF(AND(Schulden!J22&lt;Schulden!J16,BH90&gt;0),MAX(0,BH90+BI90-MIN(Schulden!G22,BH90+BI90)),0))),MAX(0,AJ90+AK90-MIN(Schulden!G16,AJ90+AK90)))+SUMIFS(Sonderzahlungen!$D$8:$D$67,Sonderzahlungen!$G$8:$G$67,$B90,Sonderzahlungen!$E$8:$E$67,"Gezielte Schuld",Sonderzahlungen!$F$8:$F$67,Schulden!B16)))</f>
        <v/>
      </c>
      <c r="AM90" s="24">
        <f>MAX(0,AJ90+AK90-AL90)</f>
        <v/>
      </c>
      <c r="AN90" s="24">
        <f>AQ89</f>
        <v/>
      </c>
      <c r="AO90" s="24">
        <f>IF(AN90&lt;=0,0,AN90*Schulden!F17/12)</f>
        <v/>
      </c>
      <c r="AP90" s="24">
        <f>IF(AN90&lt;=0,0,MIN(AN90+AO90,MIN(Schulden!G17,AN90+AO90)+MIN(MAX(0,Strategie!$C$9+SUMIFS(Sonderzahlungen!$D$8:$D$67,Sonderzahlungen!$G$8:$G$67,$B90,Sonderzahlungen!$E$8:$E$67,"Nach Strategie")-(IF(AND(Schulden!J8&lt;Schulden!J17,D90&gt;0),MAX(0,D90+E90-MIN(Schulden!G8,D90+E90)),0)+IF(AND(Schulden!J9&lt;Schulden!J17,H90&gt;0),MAX(0,H90+I90-MIN(Schulden!G9,H90+I90)),0)+IF(AND(Schulden!J10&lt;Schulden!J17,L90&gt;0),MAX(0,L90+M90-MIN(Schulden!G10,L90+M90)),0)+IF(AND(Schulden!J11&lt;Schulden!J17,P90&gt;0),MAX(0,P90+Q90-MIN(Schulden!G11,P90+Q90)),0)+IF(AND(Schulden!J12&lt;Schulden!J17,T90&gt;0),MAX(0,T90+U90-MIN(Schulden!G12,T90+U90)),0)+IF(AND(Schulden!J13&lt;Schulden!J17,X90&gt;0),MAX(0,X90+Y90-MIN(Schulden!G13,X90+Y90)),0)+IF(AND(Schulden!J14&lt;Schulden!J17,AB90&gt;0),MAX(0,AB90+AC90-MIN(Schulden!G14,AB90+AC90)),0)+IF(AND(Schulden!J15&lt;Schulden!J17,AF90&gt;0),MAX(0,AF90+AG90-MIN(Schulden!G15,AF90+AG90)),0)+IF(AND(Schulden!J16&lt;Schulden!J17,AJ90&gt;0),MAX(0,AJ90+AK90-MIN(Schulden!G16,AJ90+AK90)),0)+IF(AND(Schulden!J17&lt;Schulden!J17,AN90&gt;0),MAX(0,AN90+AO90-MIN(Schulden!G17,AN90+AO90)),0)+IF(AND(Schulden!J18&lt;Schulden!J17,AR90&gt;0),MAX(0,AR90+AS90-MIN(Schulden!G18,AR90+AS90)),0)+IF(AND(Schulden!J19&lt;Schulden!J17,AV90&gt;0),MAX(0,AV90+AW90-MIN(Schulden!G19,AV90+AW90)),0)+IF(AND(Schulden!J20&lt;Schulden!J17,AZ90&gt;0),MAX(0,AZ90+BA90-MIN(Schulden!G20,AZ90+BA90)),0)+IF(AND(Schulden!J21&lt;Schulden!J17,BD90&gt;0),MAX(0,BD90+BE90-MIN(Schulden!G21,BD90+BE90)),0)+IF(AND(Schulden!J22&lt;Schulden!J17,BH90&gt;0),MAX(0,BH90+BI90-MIN(Schulden!G22,BH90+BI90)),0))),MAX(0,AN90+AO90-MIN(Schulden!G17,AN90+AO90)))+SUMIFS(Sonderzahlungen!$D$8:$D$67,Sonderzahlungen!$G$8:$G$67,$B90,Sonderzahlungen!$E$8:$E$67,"Gezielte Schuld",Sonderzahlungen!$F$8:$F$67,Schulden!B17)))</f>
        <v/>
      </c>
      <c r="AQ90" s="24">
        <f>MAX(0,AN90+AO90-AP90)</f>
        <v/>
      </c>
      <c r="AR90" s="24">
        <f>AU89</f>
        <v/>
      </c>
      <c r="AS90" s="24">
        <f>IF(AR90&lt;=0,0,AR90*Schulden!F18/12)</f>
        <v/>
      </c>
      <c r="AT90" s="24">
        <f>IF(AR90&lt;=0,0,MIN(AR90+AS90,MIN(Schulden!G18,AR90+AS90)+MIN(MAX(0,Strategie!$C$9+SUMIFS(Sonderzahlungen!$D$8:$D$67,Sonderzahlungen!$G$8:$G$67,$B90,Sonderzahlungen!$E$8:$E$67,"Nach Strategie")-(IF(AND(Schulden!J8&lt;Schulden!J18,D90&gt;0),MAX(0,D90+E90-MIN(Schulden!G8,D90+E90)),0)+IF(AND(Schulden!J9&lt;Schulden!J18,H90&gt;0),MAX(0,H90+I90-MIN(Schulden!G9,H90+I90)),0)+IF(AND(Schulden!J10&lt;Schulden!J18,L90&gt;0),MAX(0,L90+M90-MIN(Schulden!G10,L90+M90)),0)+IF(AND(Schulden!J11&lt;Schulden!J18,P90&gt;0),MAX(0,P90+Q90-MIN(Schulden!G11,P90+Q90)),0)+IF(AND(Schulden!J12&lt;Schulden!J18,T90&gt;0),MAX(0,T90+U90-MIN(Schulden!G12,T90+U90)),0)+IF(AND(Schulden!J13&lt;Schulden!J18,X90&gt;0),MAX(0,X90+Y90-MIN(Schulden!G13,X90+Y90)),0)+IF(AND(Schulden!J14&lt;Schulden!J18,AB90&gt;0),MAX(0,AB90+AC90-MIN(Schulden!G14,AB90+AC90)),0)+IF(AND(Schulden!J15&lt;Schulden!J18,AF90&gt;0),MAX(0,AF90+AG90-MIN(Schulden!G15,AF90+AG90)),0)+IF(AND(Schulden!J16&lt;Schulden!J18,AJ90&gt;0),MAX(0,AJ90+AK90-MIN(Schulden!G16,AJ90+AK90)),0)+IF(AND(Schulden!J17&lt;Schulden!J18,AN90&gt;0),MAX(0,AN90+AO90-MIN(Schulden!G17,AN90+AO90)),0)+IF(AND(Schulden!J18&lt;Schulden!J18,AR90&gt;0),MAX(0,AR90+AS90-MIN(Schulden!G18,AR90+AS90)),0)+IF(AND(Schulden!J19&lt;Schulden!J18,AV90&gt;0),MAX(0,AV90+AW90-MIN(Schulden!G19,AV90+AW90)),0)+IF(AND(Schulden!J20&lt;Schulden!J18,AZ90&gt;0),MAX(0,AZ90+BA90-MIN(Schulden!G20,AZ90+BA90)),0)+IF(AND(Schulden!J21&lt;Schulden!J18,BD90&gt;0),MAX(0,BD90+BE90-MIN(Schulden!G21,BD90+BE90)),0)+IF(AND(Schulden!J22&lt;Schulden!J18,BH90&gt;0),MAX(0,BH90+BI90-MIN(Schulden!G22,BH90+BI90)),0))),MAX(0,AR90+AS90-MIN(Schulden!G18,AR90+AS90)))+SUMIFS(Sonderzahlungen!$D$8:$D$67,Sonderzahlungen!$G$8:$G$67,$B90,Sonderzahlungen!$E$8:$E$67,"Gezielte Schuld",Sonderzahlungen!$F$8:$F$67,Schulden!B18)))</f>
        <v/>
      </c>
      <c r="AU90" s="24">
        <f>MAX(0,AR90+AS90-AT90)</f>
        <v/>
      </c>
      <c r="AV90" s="24">
        <f>AY89</f>
        <v/>
      </c>
      <c r="AW90" s="24">
        <f>IF(AV90&lt;=0,0,AV90*Schulden!F19/12)</f>
        <v/>
      </c>
      <c r="AX90" s="24">
        <f>IF(AV90&lt;=0,0,MIN(AV90+AW90,MIN(Schulden!G19,AV90+AW90)+MIN(MAX(0,Strategie!$C$9+SUMIFS(Sonderzahlungen!$D$8:$D$67,Sonderzahlungen!$G$8:$G$67,$B90,Sonderzahlungen!$E$8:$E$67,"Nach Strategie")-(IF(AND(Schulden!J8&lt;Schulden!J19,D90&gt;0),MAX(0,D90+E90-MIN(Schulden!G8,D90+E90)),0)+IF(AND(Schulden!J9&lt;Schulden!J19,H90&gt;0),MAX(0,H90+I90-MIN(Schulden!G9,H90+I90)),0)+IF(AND(Schulden!J10&lt;Schulden!J19,L90&gt;0),MAX(0,L90+M90-MIN(Schulden!G10,L90+M90)),0)+IF(AND(Schulden!J11&lt;Schulden!J19,P90&gt;0),MAX(0,P90+Q90-MIN(Schulden!G11,P90+Q90)),0)+IF(AND(Schulden!J12&lt;Schulden!J19,T90&gt;0),MAX(0,T90+U90-MIN(Schulden!G12,T90+U90)),0)+IF(AND(Schulden!J13&lt;Schulden!J19,X90&gt;0),MAX(0,X90+Y90-MIN(Schulden!G13,X90+Y90)),0)+IF(AND(Schulden!J14&lt;Schulden!J19,AB90&gt;0),MAX(0,AB90+AC90-MIN(Schulden!G14,AB90+AC90)),0)+IF(AND(Schulden!J15&lt;Schulden!J19,AF90&gt;0),MAX(0,AF90+AG90-MIN(Schulden!G15,AF90+AG90)),0)+IF(AND(Schulden!J16&lt;Schulden!J19,AJ90&gt;0),MAX(0,AJ90+AK90-MIN(Schulden!G16,AJ90+AK90)),0)+IF(AND(Schulden!J17&lt;Schulden!J19,AN90&gt;0),MAX(0,AN90+AO90-MIN(Schulden!G17,AN90+AO90)),0)+IF(AND(Schulden!J18&lt;Schulden!J19,AR90&gt;0),MAX(0,AR90+AS90-MIN(Schulden!G18,AR90+AS90)),0)+IF(AND(Schulden!J19&lt;Schulden!J19,AV90&gt;0),MAX(0,AV90+AW90-MIN(Schulden!G19,AV90+AW90)),0)+IF(AND(Schulden!J20&lt;Schulden!J19,AZ90&gt;0),MAX(0,AZ90+BA90-MIN(Schulden!G20,AZ90+BA90)),0)+IF(AND(Schulden!J21&lt;Schulden!J19,BD90&gt;0),MAX(0,BD90+BE90-MIN(Schulden!G21,BD90+BE90)),0)+IF(AND(Schulden!J22&lt;Schulden!J19,BH90&gt;0),MAX(0,BH90+BI90-MIN(Schulden!G22,BH90+BI90)),0))),MAX(0,AV90+AW90-MIN(Schulden!G19,AV90+AW90)))+SUMIFS(Sonderzahlungen!$D$8:$D$67,Sonderzahlungen!$G$8:$G$67,$B90,Sonderzahlungen!$E$8:$E$67,"Gezielte Schuld",Sonderzahlungen!$F$8:$F$67,Schulden!B19)))</f>
        <v/>
      </c>
      <c r="AY90" s="24">
        <f>MAX(0,AV90+AW90-AX90)</f>
        <v/>
      </c>
      <c r="AZ90" s="24">
        <f>BC89</f>
        <v/>
      </c>
      <c r="BA90" s="24">
        <f>IF(AZ90&lt;=0,0,AZ90*Schulden!F20/12)</f>
        <v/>
      </c>
      <c r="BB90" s="24">
        <f>IF(AZ90&lt;=0,0,MIN(AZ90+BA90,MIN(Schulden!G20,AZ90+BA90)+MIN(MAX(0,Strategie!$C$9+SUMIFS(Sonderzahlungen!$D$8:$D$67,Sonderzahlungen!$G$8:$G$67,$B90,Sonderzahlungen!$E$8:$E$67,"Nach Strategie")-(IF(AND(Schulden!J8&lt;Schulden!J20,D90&gt;0),MAX(0,D90+E90-MIN(Schulden!G8,D90+E90)),0)+IF(AND(Schulden!J9&lt;Schulden!J20,H90&gt;0),MAX(0,H90+I90-MIN(Schulden!G9,H90+I90)),0)+IF(AND(Schulden!J10&lt;Schulden!J20,L90&gt;0),MAX(0,L90+M90-MIN(Schulden!G10,L90+M90)),0)+IF(AND(Schulden!J11&lt;Schulden!J20,P90&gt;0),MAX(0,P90+Q90-MIN(Schulden!G11,P90+Q90)),0)+IF(AND(Schulden!J12&lt;Schulden!J20,T90&gt;0),MAX(0,T90+U90-MIN(Schulden!G12,T90+U90)),0)+IF(AND(Schulden!J13&lt;Schulden!J20,X90&gt;0),MAX(0,X90+Y90-MIN(Schulden!G13,X90+Y90)),0)+IF(AND(Schulden!J14&lt;Schulden!J20,AB90&gt;0),MAX(0,AB90+AC90-MIN(Schulden!G14,AB90+AC90)),0)+IF(AND(Schulden!J15&lt;Schulden!J20,AF90&gt;0),MAX(0,AF90+AG90-MIN(Schulden!G15,AF90+AG90)),0)+IF(AND(Schulden!J16&lt;Schulden!J20,AJ90&gt;0),MAX(0,AJ90+AK90-MIN(Schulden!G16,AJ90+AK90)),0)+IF(AND(Schulden!J17&lt;Schulden!J20,AN90&gt;0),MAX(0,AN90+AO90-MIN(Schulden!G17,AN90+AO90)),0)+IF(AND(Schulden!J18&lt;Schulden!J20,AR90&gt;0),MAX(0,AR90+AS90-MIN(Schulden!G18,AR90+AS90)),0)+IF(AND(Schulden!J19&lt;Schulden!J20,AV90&gt;0),MAX(0,AV90+AW90-MIN(Schulden!G19,AV90+AW90)),0)+IF(AND(Schulden!J20&lt;Schulden!J20,AZ90&gt;0),MAX(0,AZ90+BA90-MIN(Schulden!G20,AZ90+BA90)),0)+IF(AND(Schulden!J21&lt;Schulden!J20,BD90&gt;0),MAX(0,BD90+BE90-MIN(Schulden!G21,BD90+BE90)),0)+IF(AND(Schulden!J22&lt;Schulden!J20,BH90&gt;0),MAX(0,BH90+BI90-MIN(Schulden!G22,BH90+BI90)),0))),MAX(0,AZ90+BA90-MIN(Schulden!G20,AZ90+BA90)))+SUMIFS(Sonderzahlungen!$D$8:$D$67,Sonderzahlungen!$G$8:$G$67,$B90,Sonderzahlungen!$E$8:$E$67,"Gezielte Schuld",Sonderzahlungen!$F$8:$F$67,Schulden!B20)))</f>
        <v/>
      </c>
      <c r="BC90" s="24">
        <f>MAX(0,AZ90+BA90-BB90)</f>
        <v/>
      </c>
      <c r="BD90" s="24">
        <f>BG89</f>
        <v/>
      </c>
      <c r="BE90" s="24">
        <f>IF(BD90&lt;=0,0,BD90*Schulden!F21/12)</f>
        <v/>
      </c>
      <c r="BF90" s="24">
        <f>IF(BD90&lt;=0,0,MIN(BD90+BE90,MIN(Schulden!G21,BD90+BE90)+MIN(MAX(0,Strategie!$C$9+SUMIFS(Sonderzahlungen!$D$8:$D$67,Sonderzahlungen!$G$8:$G$67,$B90,Sonderzahlungen!$E$8:$E$67,"Nach Strategie")-(IF(AND(Schulden!J8&lt;Schulden!J21,D90&gt;0),MAX(0,D90+E90-MIN(Schulden!G8,D90+E90)),0)+IF(AND(Schulden!J9&lt;Schulden!J21,H90&gt;0),MAX(0,H90+I90-MIN(Schulden!G9,H90+I90)),0)+IF(AND(Schulden!J10&lt;Schulden!J21,L90&gt;0),MAX(0,L90+M90-MIN(Schulden!G10,L90+M90)),0)+IF(AND(Schulden!J11&lt;Schulden!J21,P90&gt;0),MAX(0,P90+Q90-MIN(Schulden!G11,P90+Q90)),0)+IF(AND(Schulden!J12&lt;Schulden!J21,T90&gt;0),MAX(0,T90+U90-MIN(Schulden!G12,T90+U90)),0)+IF(AND(Schulden!J13&lt;Schulden!J21,X90&gt;0),MAX(0,X90+Y90-MIN(Schulden!G13,X90+Y90)),0)+IF(AND(Schulden!J14&lt;Schulden!J21,AB90&gt;0),MAX(0,AB90+AC90-MIN(Schulden!G14,AB90+AC90)),0)+IF(AND(Schulden!J15&lt;Schulden!J21,AF90&gt;0),MAX(0,AF90+AG90-MIN(Schulden!G15,AF90+AG90)),0)+IF(AND(Schulden!J16&lt;Schulden!J21,AJ90&gt;0),MAX(0,AJ90+AK90-MIN(Schulden!G16,AJ90+AK90)),0)+IF(AND(Schulden!J17&lt;Schulden!J21,AN90&gt;0),MAX(0,AN90+AO90-MIN(Schulden!G17,AN90+AO90)),0)+IF(AND(Schulden!J18&lt;Schulden!J21,AR90&gt;0),MAX(0,AR90+AS90-MIN(Schulden!G18,AR90+AS90)),0)+IF(AND(Schulden!J19&lt;Schulden!J21,AV90&gt;0),MAX(0,AV90+AW90-MIN(Schulden!G19,AV90+AW90)),0)+IF(AND(Schulden!J20&lt;Schulden!J21,AZ90&gt;0),MAX(0,AZ90+BA90-MIN(Schulden!G20,AZ90+BA90)),0)+IF(AND(Schulden!J21&lt;Schulden!J21,BD90&gt;0),MAX(0,BD90+BE90-MIN(Schulden!G21,BD90+BE90)),0)+IF(AND(Schulden!J22&lt;Schulden!J21,BH90&gt;0),MAX(0,BH90+BI90-MIN(Schulden!G22,BH90+BI90)),0))),MAX(0,BD90+BE90-MIN(Schulden!G21,BD90+BE90)))+SUMIFS(Sonderzahlungen!$D$8:$D$67,Sonderzahlungen!$G$8:$G$67,$B90,Sonderzahlungen!$E$8:$E$67,"Gezielte Schuld",Sonderzahlungen!$F$8:$F$67,Schulden!B21)))</f>
        <v/>
      </c>
      <c r="BG90" s="24">
        <f>MAX(0,BD90+BE90-BF90)</f>
        <v/>
      </c>
      <c r="BH90" s="24">
        <f>BK89</f>
        <v/>
      </c>
      <c r="BI90" s="24">
        <f>IF(BH90&lt;=0,0,BH90*Schulden!F22/12)</f>
        <v/>
      </c>
      <c r="BJ90" s="24">
        <f>IF(BH90&lt;=0,0,MIN(BH90+BI90,MIN(Schulden!G22,BH90+BI90)+MIN(MAX(0,Strategie!$C$9+SUMIFS(Sonderzahlungen!$D$8:$D$67,Sonderzahlungen!$G$8:$G$67,$B90,Sonderzahlungen!$E$8:$E$67,"Nach Strategie")-(IF(AND(Schulden!J8&lt;Schulden!J22,D90&gt;0),MAX(0,D90+E90-MIN(Schulden!G8,D90+E90)),0)+IF(AND(Schulden!J9&lt;Schulden!J22,H90&gt;0),MAX(0,H90+I90-MIN(Schulden!G9,H90+I90)),0)+IF(AND(Schulden!J10&lt;Schulden!J22,L90&gt;0),MAX(0,L90+M90-MIN(Schulden!G10,L90+M90)),0)+IF(AND(Schulden!J11&lt;Schulden!J22,P90&gt;0),MAX(0,P90+Q90-MIN(Schulden!G11,P90+Q90)),0)+IF(AND(Schulden!J12&lt;Schulden!J22,T90&gt;0),MAX(0,T90+U90-MIN(Schulden!G12,T90+U90)),0)+IF(AND(Schulden!J13&lt;Schulden!J22,X90&gt;0),MAX(0,X90+Y90-MIN(Schulden!G13,X90+Y90)),0)+IF(AND(Schulden!J14&lt;Schulden!J22,AB90&gt;0),MAX(0,AB90+AC90-MIN(Schulden!G14,AB90+AC90)),0)+IF(AND(Schulden!J15&lt;Schulden!J22,AF90&gt;0),MAX(0,AF90+AG90-MIN(Schulden!G15,AF90+AG90)),0)+IF(AND(Schulden!J16&lt;Schulden!J22,AJ90&gt;0),MAX(0,AJ90+AK90-MIN(Schulden!G16,AJ90+AK90)),0)+IF(AND(Schulden!J17&lt;Schulden!J22,AN90&gt;0),MAX(0,AN90+AO90-MIN(Schulden!G17,AN90+AO90)),0)+IF(AND(Schulden!J18&lt;Schulden!J22,AR90&gt;0),MAX(0,AR90+AS90-MIN(Schulden!G18,AR90+AS90)),0)+IF(AND(Schulden!J19&lt;Schulden!J22,AV90&gt;0),MAX(0,AV90+AW90-MIN(Schulden!G19,AV90+AW90)),0)+IF(AND(Schulden!J20&lt;Schulden!J22,AZ90&gt;0),MAX(0,AZ90+BA90-MIN(Schulden!G20,AZ90+BA90)),0)+IF(AND(Schulden!J21&lt;Schulden!J22,BD90&gt;0),MAX(0,BD90+BE90-MIN(Schulden!G21,BD90+BE90)),0)+IF(AND(Schulden!J22&lt;Schulden!J22,BH90&gt;0),MAX(0,BH90+BI90-MIN(Schulden!G22,BH90+BI90)),0))),MAX(0,BH90+BI90-MIN(Schulden!G22,BH90+BI90)))+SUMIFS(Sonderzahlungen!$D$8:$D$67,Sonderzahlungen!$G$8:$G$67,$B90,Sonderzahlungen!$E$8:$E$67,"Gezielte Schuld",Sonderzahlungen!$F$8:$F$67,Schulden!B22)))</f>
        <v/>
      </c>
      <c r="BK90" s="24">
        <f>MAX(0,BH90+BI90-BJ90)</f>
        <v/>
      </c>
    </row>
    <row r="91">
      <c r="B91" s="23">
        <f>EDATE(B90,1)</f>
        <v/>
      </c>
      <c r="C91" s="24">
        <f>SUMIFS(Sonderzahlungen!$D$8:$D$67,Sonderzahlungen!$G$8:$G$67,B91)</f>
        <v/>
      </c>
      <c r="D91" s="24">
        <f>G90</f>
        <v/>
      </c>
      <c r="E91" s="24">
        <f>IF(D91&lt;=0,0,D91*Schulden!F8/12)</f>
        <v/>
      </c>
      <c r="F91" s="24">
        <f>IF(D91&lt;=0,0,MIN(D91+E91,MIN(Schulden!G8,D91+E91)+MIN(MAX(0,Strategie!$C$9+SUMIFS(Sonderzahlungen!$D$8:$D$67,Sonderzahlungen!$G$8:$G$67,$B91,Sonderzahlungen!$E$8:$E$67,"Nach Strategie")-(IF(AND(Schulden!J8&lt;Schulden!J8,D91&gt;0),MAX(0,D91+E91-MIN(Schulden!G8,D91+E91)),0)+IF(AND(Schulden!J9&lt;Schulden!J8,H91&gt;0),MAX(0,H91+I91-MIN(Schulden!G9,H91+I91)),0)+IF(AND(Schulden!J10&lt;Schulden!J8,L91&gt;0),MAX(0,L91+M91-MIN(Schulden!G10,L91+M91)),0)+IF(AND(Schulden!J11&lt;Schulden!J8,P91&gt;0),MAX(0,P91+Q91-MIN(Schulden!G11,P91+Q91)),0)+IF(AND(Schulden!J12&lt;Schulden!J8,T91&gt;0),MAX(0,T91+U91-MIN(Schulden!G12,T91+U91)),0)+IF(AND(Schulden!J13&lt;Schulden!J8,X91&gt;0),MAX(0,X91+Y91-MIN(Schulden!G13,X91+Y91)),0)+IF(AND(Schulden!J14&lt;Schulden!J8,AB91&gt;0),MAX(0,AB91+AC91-MIN(Schulden!G14,AB91+AC91)),0)+IF(AND(Schulden!J15&lt;Schulden!J8,AF91&gt;0),MAX(0,AF91+AG91-MIN(Schulden!G15,AF91+AG91)),0)+IF(AND(Schulden!J16&lt;Schulden!J8,AJ91&gt;0),MAX(0,AJ91+AK91-MIN(Schulden!G16,AJ91+AK91)),0)+IF(AND(Schulden!J17&lt;Schulden!J8,AN91&gt;0),MAX(0,AN91+AO91-MIN(Schulden!G17,AN91+AO91)),0)+IF(AND(Schulden!J18&lt;Schulden!J8,AR91&gt;0),MAX(0,AR91+AS91-MIN(Schulden!G18,AR91+AS91)),0)+IF(AND(Schulden!J19&lt;Schulden!J8,AV91&gt;0),MAX(0,AV91+AW91-MIN(Schulden!G19,AV91+AW91)),0)+IF(AND(Schulden!J20&lt;Schulden!J8,AZ91&gt;0),MAX(0,AZ91+BA91-MIN(Schulden!G20,AZ91+BA91)),0)+IF(AND(Schulden!J21&lt;Schulden!J8,BD91&gt;0),MAX(0,BD91+BE91-MIN(Schulden!G21,BD91+BE91)),0)+IF(AND(Schulden!J22&lt;Schulden!J8,BH91&gt;0),MAX(0,BH91+BI91-MIN(Schulden!G22,BH91+BI91)),0))),MAX(0,D91+E91-MIN(Schulden!G8,D91+E91)))+SUMIFS(Sonderzahlungen!$D$8:$D$67,Sonderzahlungen!$G$8:$G$67,$B91,Sonderzahlungen!$E$8:$E$67,"Gezielte Schuld",Sonderzahlungen!$F$8:$F$67,Schulden!B8)))</f>
        <v/>
      </c>
      <c r="G91" s="24">
        <f>MAX(0,D91+E91-F91)</f>
        <v/>
      </c>
      <c r="H91" s="24">
        <f>K90</f>
        <v/>
      </c>
      <c r="I91" s="24">
        <f>IF(H91&lt;=0,0,H91*Schulden!F9/12)</f>
        <v/>
      </c>
      <c r="J91" s="24">
        <f>IF(H91&lt;=0,0,MIN(H91+I91,MIN(Schulden!G9,H91+I91)+MIN(MAX(0,Strategie!$C$9+SUMIFS(Sonderzahlungen!$D$8:$D$67,Sonderzahlungen!$G$8:$G$67,$B91,Sonderzahlungen!$E$8:$E$67,"Nach Strategie")-(IF(AND(Schulden!J8&lt;Schulden!J9,D91&gt;0),MAX(0,D91+E91-MIN(Schulden!G8,D91+E91)),0)+IF(AND(Schulden!J9&lt;Schulden!J9,H91&gt;0),MAX(0,H91+I91-MIN(Schulden!G9,H91+I91)),0)+IF(AND(Schulden!J10&lt;Schulden!J9,L91&gt;0),MAX(0,L91+M91-MIN(Schulden!G10,L91+M91)),0)+IF(AND(Schulden!J11&lt;Schulden!J9,P91&gt;0),MAX(0,P91+Q91-MIN(Schulden!G11,P91+Q91)),0)+IF(AND(Schulden!J12&lt;Schulden!J9,T91&gt;0),MAX(0,T91+U91-MIN(Schulden!G12,T91+U91)),0)+IF(AND(Schulden!J13&lt;Schulden!J9,X91&gt;0),MAX(0,X91+Y91-MIN(Schulden!G13,X91+Y91)),0)+IF(AND(Schulden!J14&lt;Schulden!J9,AB91&gt;0),MAX(0,AB91+AC91-MIN(Schulden!G14,AB91+AC91)),0)+IF(AND(Schulden!J15&lt;Schulden!J9,AF91&gt;0),MAX(0,AF91+AG91-MIN(Schulden!G15,AF91+AG91)),0)+IF(AND(Schulden!J16&lt;Schulden!J9,AJ91&gt;0),MAX(0,AJ91+AK91-MIN(Schulden!G16,AJ91+AK91)),0)+IF(AND(Schulden!J17&lt;Schulden!J9,AN91&gt;0),MAX(0,AN91+AO91-MIN(Schulden!G17,AN91+AO91)),0)+IF(AND(Schulden!J18&lt;Schulden!J9,AR91&gt;0),MAX(0,AR91+AS91-MIN(Schulden!G18,AR91+AS91)),0)+IF(AND(Schulden!J19&lt;Schulden!J9,AV91&gt;0),MAX(0,AV91+AW91-MIN(Schulden!G19,AV91+AW91)),0)+IF(AND(Schulden!J20&lt;Schulden!J9,AZ91&gt;0),MAX(0,AZ91+BA91-MIN(Schulden!G20,AZ91+BA91)),0)+IF(AND(Schulden!J21&lt;Schulden!J9,BD91&gt;0),MAX(0,BD91+BE91-MIN(Schulden!G21,BD91+BE91)),0)+IF(AND(Schulden!J22&lt;Schulden!J9,BH91&gt;0),MAX(0,BH91+BI91-MIN(Schulden!G22,BH91+BI91)),0))),MAX(0,H91+I91-MIN(Schulden!G9,H91+I91)))+SUMIFS(Sonderzahlungen!$D$8:$D$67,Sonderzahlungen!$G$8:$G$67,$B91,Sonderzahlungen!$E$8:$E$67,"Gezielte Schuld",Sonderzahlungen!$F$8:$F$67,Schulden!B9)))</f>
        <v/>
      </c>
      <c r="K91" s="24">
        <f>MAX(0,H91+I91-J91)</f>
        <v/>
      </c>
      <c r="L91" s="24">
        <f>O90</f>
        <v/>
      </c>
      <c r="M91" s="24">
        <f>IF(L91&lt;=0,0,L91*Schulden!F10/12)</f>
        <v/>
      </c>
      <c r="N91" s="24">
        <f>IF(L91&lt;=0,0,MIN(L91+M91,MIN(Schulden!G10,L91+M91)+MIN(MAX(0,Strategie!$C$9+SUMIFS(Sonderzahlungen!$D$8:$D$67,Sonderzahlungen!$G$8:$G$67,$B91,Sonderzahlungen!$E$8:$E$67,"Nach Strategie")-(IF(AND(Schulden!J8&lt;Schulden!J10,D91&gt;0),MAX(0,D91+E91-MIN(Schulden!G8,D91+E91)),0)+IF(AND(Schulden!J9&lt;Schulden!J10,H91&gt;0),MAX(0,H91+I91-MIN(Schulden!G9,H91+I91)),0)+IF(AND(Schulden!J10&lt;Schulden!J10,L91&gt;0),MAX(0,L91+M91-MIN(Schulden!G10,L91+M91)),0)+IF(AND(Schulden!J11&lt;Schulden!J10,P91&gt;0),MAX(0,P91+Q91-MIN(Schulden!G11,P91+Q91)),0)+IF(AND(Schulden!J12&lt;Schulden!J10,T91&gt;0),MAX(0,T91+U91-MIN(Schulden!G12,T91+U91)),0)+IF(AND(Schulden!J13&lt;Schulden!J10,X91&gt;0),MAX(0,X91+Y91-MIN(Schulden!G13,X91+Y91)),0)+IF(AND(Schulden!J14&lt;Schulden!J10,AB91&gt;0),MAX(0,AB91+AC91-MIN(Schulden!G14,AB91+AC91)),0)+IF(AND(Schulden!J15&lt;Schulden!J10,AF91&gt;0),MAX(0,AF91+AG91-MIN(Schulden!G15,AF91+AG91)),0)+IF(AND(Schulden!J16&lt;Schulden!J10,AJ91&gt;0),MAX(0,AJ91+AK91-MIN(Schulden!G16,AJ91+AK91)),0)+IF(AND(Schulden!J17&lt;Schulden!J10,AN91&gt;0),MAX(0,AN91+AO91-MIN(Schulden!G17,AN91+AO91)),0)+IF(AND(Schulden!J18&lt;Schulden!J10,AR91&gt;0),MAX(0,AR91+AS91-MIN(Schulden!G18,AR91+AS91)),0)+IF(AND(Schulden!J19&lt;Schulden!J10,AV91&gt;0),MAX(0,AV91+AW91-MIN(Schulden!G19,AV91+AW91)),0)+IF(AND(Schulden!J20&lt;Schulden!J10,AZ91&gt;0),MAX(0,AZ91+BA91-MIN(Schulden!G20,AZ91+BA91)),0)+IF(AND(Schulden!J21&lt;Schulden!J10,BD91&gt;0),MAX(0,BD91+BE91-MIN(Schulden!G21,BD91+BE91)),0)+IF(AND(Schulden!J22&lt;Schulden!J10,BH91&gt;0),MAX(0,BH91+BI91-MIN(Schulden!G22,BH91+BI91)),0))),MAX(0,L91+M91-MIN(Schulden!G10,L91+M91)))+SUMIFS(Sonderzahlungen!$D$8:$D$67,Sonderzahlungen!$G$8:$G$67,$B91,Sonderzahlungen!$E$8:$E$67,"Gezielte Schuld",Sonderzahlungen!$F$8:$F$67,Schulden!B10)))</f>
        <v/>
      </c>
      <c r="O91" s="24">
        <f>MAX(0,L91+M91-N91)</f>
        <v/>
      </c>
      <c r="P91" s="24">
        <f>S90</f>
        <v/>
      </c>
      <c r="Q91" s="24">
        <f>IF(P91&lt;=0,0,P91*Schulden!F11/12)</f>
        <v/>
      </c>
      <c r="R91" s="24">
        <f>IF(P91&lt;=0,0,MIN(P91+Q91,MIN(Schulden!G11,P91+Q91)+MIN(MAX(0,Strategie!$C$9+SUMIFS(Sonderzahlungen!$D$8:$D$67,Sonderzahlungen!$G$8:$G$67,$B91,Sonderzahlungen!$E$8:$E$67,"Nach Strategie")-(IF(AND(Schulden!J8&lt;Schulden!J11,D91&gt;0),MAX(0,D91+E91-MIN(Schulden!G8,D91+E91)),0)+IF(AND(Schulden!J9&lt;Schulden!J11,H91&gt;0),MAX(0,H91+I91-MIN(Schulden!G9,H91+I91)),0)+IF(AND(Schulden!J10&lt;Schulden!J11,L91&gt;0),MAX(0,L91+M91-MIN(Schulden!G10,L91+M91)),0)+IF(AND(Schulden!J11&lt;Schulden!J11,P91&gt;0),MAX(0,P91+Q91-MIN(Schulden!G11,P91+Q91)),0)+IF(AND(Schulden!J12&lt;Schulden!J11,T91&gt;0),MAX(0,T91+U91-MIN(Schulden!G12,T91+U91)),0)+IF(AND(Schulden!J13&lt;Schulden!J11,X91&gt;0),MAX(0,X91+Y91-MIN(Schulden!G13,X91+Y91)),0)+IF(AND(Schulden!J14&lt;Schulden!J11,AB91&gt;0),MAX(0,AB91+AC91-MIN(Schulden!G14,AB91+AC91)),0)+IF(AND(Schulden!J15&lt;Schulden!J11,AF91&gt;0),MAX(0,AF91+AG91-MIN(Schulden!G15,AF91+AG91)),0)+IF(AND(Schulden!J16&lt;Schulden!J11,AJ91&gt;0),MAX(0,AJ91+AK91-MIN(Schulden!G16,AJ91+AK91)),0)+IF(AND(Schulden!J17&lt;Schulden!J11,AN91&gt;0),MAX(0,AN91+AO91-MIN(Schulden!G17,AN91+AO91)),0)+IF(AND(Schulden!J18&lt;Schulden!J11,AR91&gt;0),MAX(0,AR91+AS91-MIN(Schulden!G18,AR91+AS91)),0)+IF(AND(Schulden!J19&lt;Schulden!J11,AV91&gt;0),MAX(0,AV91+AW91-MIN(Schulden!G19,AV91+AW91)),0)+IF(AND(Schulden!J20&lt;Schulden!J11,AZ91&gt;0),MAX(0,AZ91+BA91-MIN(Schulden!G20,AZ91+BA91)),0)+IF(AND(Schulden!J21&lt;Schulden!J11,BD91&gt;0),MAX(0,BD91+BE91-MIN(Schulden!G21,BD91+BE91)),0)+IF(AND(Schulden!J22&lt;Schulden!J11,BH91&gt;0),MAX(0,BH91+BI91-MIN(Schulden!G22,BH91+BI91)),0))),MAX(0,P91+Q91-MIN(Schulden!G11,P91+Q91)))+SUMIFS(Sonderzahlungen!$D$8:$D$67,Sonderzahlungen!$G$8:$G$67,$B91,Sonderzahlungen!$E$8:$E$67,"Gezielte Schuld",Sonderzahlungen!$F$8:$F$67,Schulden!B11)))</f>
        <v/>
      </c>
      <c r="S91" s="24">
        <f>MAX(0,P91+Q91-R91)</f>
        <v/>
      </c>
      <c r="T91" s="24">
        <f>W90</f>
        <v/>
      </c>
      <c r="U91" s="24">
        <f>IF(T91&lt;=0,0,T91*Schulden!F12/12)</f>
        <v/>
      </c>
      <c r="V91" s="24">
        <f>IF(T91&lt;=0,0,MIN(T91+U91,MIN(Schulden!G12,T91+U91)+MIN(MAX(0,Strategie!$C$9+SUMIFS(Sonderzahlungen!$D$8:$D$67,Sonderzahlungen!$G$8:$G$67,$B91,Sonderzahlungen!$E$8:$E$67,"Nach Strategie")-(IF(AND(Schulden!J8&lt;Schulden!J12,D91&gt;0),MAX(0,D91+E91-MIN(Schulden!G8,D91+E91)),0)+IF(AND(Schulden!J9&lt;Schulden!J12,H91&gt;0),MAX(0,H91+I91-MIN(Schulden!G9,H91+I91)),0)+IF(AND(Schulden!J10&lt;Schulden!J12,L91&gt;0),MAX(0,L91+M91-MIN(Schulden!G10,L91+M91)),0)+IF(AND(Schulden!J11&lt;Schulden!J12,P91&gt;0),MAX(0,P91+Q91-MIN(Schulden!G11,P91+Q91)),0)+IF(AND(Schulden!J12&lt;Schulden!J12,T91&gt;0),MAX(0,T91+U91-MIN(Schulden!G12,T91+U91)),0)+IF(AND(Schulden!J13&lt;Schulden!J12,X91&gt;0),MAX(0,X91+Y91-MIN(Schulden!G13,X91+Y91)),0)+IF(AND(Schulden!J14&lt;Schulden!J12,AB91&gt;0),MAX(0,AB91+AC91-MIN(Schulden!G14,AB91+AC91)),0)+IF(AND(Schulden!J15&lt;Schulden!J12,AF91&gt;0),MAX(0,AF91+AG91-MIN(Schulden!G15,AF91+AG91)),0)+IF(AND(Schulden!J16&lt;Schulden!J12,AJ91&gt;0),MAX(0,AJ91+AK91-MIN(Schulden!G16,AJ91+AK91)),0)+IF(AND(Schulden!J17&lt;Schulden!J12,AN91&gt;0),MAX(0,AN91+AO91-MIN(Schulden!G17,AN91+AO91)),0)+IF(AND(Schulden!J18&lt;Schulden!J12,AR91&gt;0),MAX(0,AR91+AS91-MIN(Schulden!G18,AR91+AS91)),0)+IF(AND(Schulden!J19&lt;Schulden!J12,AV91&gt;0),MAX(0,AV91+AW91-MIN(Schulden!G19,AV91+AW91)),0)+IF(AND(Schulden!J20&lt;Schulden!J12,AZ91&gt;0),MAX(0,AZ91+BA91-MIN(Schulden!G20,AZ91+BA91)),0)+IF(AND(Schulden!J21&lt;Schulden!J12,BD91&gt;0),MAX(0,BD91+BE91-MIN(Schulden!G21,BD91+BE91)),0)+IF(AND(Schulden!J22&lt;Schulden!J12,BH91&gt;0),MAX(0,BH91+BI91-MIN(Schulden!G22,BH91+BI91)),0))),MAX(0,T91+U91-MIN(Schulden!G12,T91+U91)))+SUMIFS(Sonderzahlungen!$D$8:$D$67,Sonderzahlungen!$G$8:$G$67,$B91,Sonderzahlungen!$E$8:$E$67,"Gezielte Schuld",Sonderzahlungen!$F$8:$F$67,Schulden!B12)))</f>
        <v/>
      </c>
      <c r="W91" s="24">
        <f>MAX(0,T91+U91-V91)</f>
        <v/>
      </c>
      <c r="X91" s="24">
        <f>AA90</f>
        <v/>
      </c>
      <c r="Y91" s="24">
        <f>IF(X91&lt;=0,0,X91*Schulden!F13/12)</f>
        <v/>
      </c>
      <c r="Z91" s="24">
        <f>IF(X91&lt;=0,0,MIN(X91+Y91,MIN(Schulden!G13,X91+Y91)+MIN(MAX(0,Strategie!$C$9+SUMIFS(Sonderzahlungen!$D$8:$D$67,Sonderzahlungen!$G$8:$G$67,$B91,Sonderzahlungen!$E$8:$E$67,"Nach Strategie")-(IF(AND(Schulden!J8&lt;Schulden!J13,D91&gt;0),MAX(0,D91+E91-MIN(Schulden!G8,D91+E91)),0)+IF(AND(Schulden!J9&lt;Schulden!J13,H91&gt;0),MAX(0,H91+I91-MIN(Schulden!G9,H91+I91)),0)+IF(AND(Schulden!J10&lt;Schulden!J13,L91&gt;0),MAX(0,L91+M91-MIN(Schulden!G10,L91+M91)),0)+IF(AND(Schulden!J11&lt;Schulden!J13,P91&gt;0),MAX(0,P91+Q91-MIN(Schulden!G11,P91+Q91)),0)+IF(AND(Schulden!J12&lt;Schulden!J13,T91&gt;0),MAX(0,T91+U91-MIN(Schulden!G12,T91+U91)),0)+IF(AND(Schulden!J13&lt;Schulden!J13,X91&gt;0),MAX(0,X91+Y91-MIN(Schulden!G13,X91+Y91)),0)+IF(AND(Schulden!J14&lt;Schulden!J13,AB91&gt;0),MAX(0,AB91+AC91-MIN(Schulden!G14,AB91+AC91)),0)+IF(AND(Schulden!J15&lt;Schulden!J13,AF91&gt;0),MAX(0,AF91+AG91-MIN(Schulden!G15,AF91+AG91)),0)+IF(AND(Schulden!J16&lt;Schulden!J13,AJ91&gt;0),MAX(0,AJ91+AK91-MIN(Schulden!G16,AJ91+AK91)),0)+IF(AND(Schulden!J17&lt;Schulden!J13,AN91&gt;0),MAX(0,AN91+AO91-MIN(Schulden!G17,AN91+AO91)),0)+IF(AND(Schulden!J18&lt;Schulden!J13,AR91&gt;0),MAX(0,AR91+AS91-MIN(Schulden!G18,AR91+AS91)),0)+IF(AND(Schulden!J19&lt;Schulden!J13,AV91&gt;0),MAX(0,AV91+AW91-MIN(Schulden!G19,AV91+AW91)),0)+IF(AND(Schulden!J20&lt;Schulden!J13,AZ91&gt;0),MAX(0,AZ91+BA91-MIN(Schulden!G20,AZ91+BA91)),0)+IF(AND(Schulden!J21&lt;Schulden!J13,BD91&gt;0),MAX(0,BD91+BE91-MIN(Schulden!G21,BD91+BE91)),0)+IF(AND(Schulden!J22&lt;Schulden!J13,BH91&gt;0),MAX(0,BH91+BI91-MIN(Schulden!G22,BH91+BI91)),0))),MAX(0,X91+Y91-MIN(Schulden!G13,X91+Y91)))+SUMIFS(Sonderzahlungen!$D$8:$D$67,Sonderzahlungen!$G$8:$G$67,$B91,Sonderzahlungen!$E$8:$E$67,"Gezielte Schuld",Sonderzahlungen!$F$8:$F$67,Schulden!B13)))</f>
        <v/>
      </c>
      <c r="AA91" s="24">
        <f>MAX(0,X91+Y91-Z91)</f>
        <v/>
      </c>
      <c r="AB91" s="24">
        <f>AE90</f>
        <v/>
      </c>
      <c r="AC91" s="24">
        <f>IF(AB91&lt;=0,0,AB91*Schulden!F14/12)</f>
        <v/>
      </c>
      <c r="AD91" s="24">
        <f>IF(AB91&lt;=0,0,MIN(AB91+AC91,MIN(Schulden!G14,AB91+AC91)+MIN(MAX(0,Strategie!$C$9+SUMIFS(Sonderzahlungen!$D$8:$D$67,Sonderzahlungen!$G$8:$G$67,$B91,Sonderzahlungen!$E$8:$E$67,"Nach Strategie")-(IF(AND(Schulden!J8&lt;Schulden!J14,D91&gt;0),MAX(0,D91+E91-MIN(Schulden!G8,D91+E91)),0)+IF(AND(Schulden!J9&lt;Schulden!J14,H91&gt;0),MAX(0,H91+I91-MIN(Schulden!G9,H91+I91)),0)+IF(AND(Schulden!J10&lt;Schulden!J14,L91&gt;0),MAX(0,L91+M91-MIN(Schulden!G10,L91+M91)),0)+IF(AND(Schulden!J11&lt;Schulden!J14,P91&gt;0),MAX(0,P91+Q91-MIN(Schulden!G11,P91+Q91)),0)+IF(AND(Schulden!J12&lt;Schulden!J14,T91&gt;0),MAX(0,T91+U91-MIN(Schulden!G12,T91+U91)),0)+IF(AND(Schulden!J13&lt;Schulden!J14,X91&gt;0),MAX(0,X91+Y91-MIN(Schulden!G13,X91+Y91)),0)+IF(AND(Schulden!J14&lt;Schulden!J14,AB91&gt;0),MAX(0,AB91+AC91-MIN(Schulden!G14,AB91+AC91)),0)+IF(AND(Schulden!J15&lt;Schulden!J14,AF91&gt;0),MAX(0,AF91+AG91-MIN(Schulden!G15,AF91+AG91)),0)+IF(AND(Schulden!J16&lt;Schulden!J14,AJ91&gt;0),MAX(0,AJ91+AK91-MIN(Schulden!G16,AJ91+AK91)),0)+IF(AND(Schulden!J17&lt;Schulden!J14,AN91&gt;0),MAX(0,AN91+AO91-MIN(Schulden!G17,AN91+AO91)),0)+IF(AND(Schulden!J18&lt;Schulden!J14,AR91&gt;0),MAX(0,AR91+AS91-MIN(Schulden!G18,AR91+AS91)),0)+IF(AND(Schulden!J19&lt;Schulden!J14,AV91&gt;0),MAX(0,AV91+AW91-MIN(Schulden!G19,AV91+AW91)),0)+IF(AND(Schulden!J20&lt;Schulden!J14,AZ91&gt;0),MAX(0,AZ91+BA91-MIN(Schulden!G20,AZ91+BA91)),0)+IF(AND(Schulden!J21&lt;Schulden!J14,BD91&gt;0),MAX(0,BD91+BE91-MIN(Schulden!G21,BD91+BE91)),0)+IF(AND(Schulden!J22&lt;Schulden!J14,BH91&gt;0),MAX(0,BH91+BI91-MIN(Schulden!G22,BH91+BI91)),0))),MAX(0,AB91+AC91-MIN(Schulden!G14,AB91+AC91)))+SUMIFS(Sonderzahlungen!$D$8:$D$67,Sonderzahlungen!$G$8:$G$67,$B91,Sonderzahlungen!$E$8:$E$67,"Gezielte Schuld",Sonderzahlungen!$F$8:$F$67,Schulden!B14)))</f>
        <v/>
      </c>
      <c r="AE91" s="24">
        <f>MAX(0,AB91+AC91-AD91)</f>
        <v/>
      </c>
      <c r="AF91" s="24">
        <f>AI90</f>
        <v/>
      </c>
      <c r="AG91" s="24">
        <f>IF(AF91&lt;=0,0,AF91*Schulden!F15/12)</f>
        <v/>
      </c>
      <c r="AH91" s="24">
        <f>IF(AF91&lt;=0,0,MIN(AF91+AG91,MIN(Schulden!G15,AF91+AG91)+MIN(MAX(0,Strategie!$C$9+SUMIFS(Sonderzahlungen!$D$8:$D$67,Sonderzahlungen!$G$8:$G$67,$B91,Sonderzahlungen!$E$8:$E$67,"Nach Strategie")-(IF(AND(Schulden!J8&lt;Schulden!J15,D91&gt;0),MAX(0,D91+E91-MIN(Schulden!G8,D91+E91)),0)+IF(AND(Schulden!J9&lt;Schulden!J15,H91&gt;0),MAX(0,H91+I91-MIN(Schulden!G9,H91+I91)),0)+IF(AND(Schulden!J10&lt;Schulden!J15,L91&gt;0),MAX(0,L91+M91-MIN(Schulden!G10,L91+M91)),0)+IF(AND(Schulden!J11&lt;Schulden!J15,P91&gt;0),MAX(0,P91+Q91-MIN(Schulden!G11,P91+Q91)),0)+IF(AND(Schulden!J12&lt;Schulden!J15,T91&gt;0),MAX(0,T91+U91-MIN(Schulden!G12,T91+U91)),0)+IF(AND(Schulden!J13&lt;Schulden!J15,X91&gt;0),MAX(0,X91+Y91-MIN(Schulden!G13,X91+Y91)),0)+IF(AND(Schulden!J14&lt;Schulden!J15,AB91&gt;0),MAX(0,AB91+AC91-MIN(Schulden!G14,AB91+AC91)),0)+IF(AND(Schulden!J15&lt;Schulden!J15,AF91&gt;0),MAX(0,AF91+AG91-MIN(Schulden!G15,AF91+AG91)),0)+IF(AND(Schulden!J16&lt;Schulden!J15,AJ91&gt;0),MAX(0,AJ91+AK91-MIN(Schulden!G16,AJ91+AK91)),0)+IF(AND(Schulden!J17&lt;Schulden!J15,AN91&gt;0),MAX(0,AN91+AO91-MIN(Schulden!G17,AN91+AO91)),0)+IF(AND(Schulden!J18&lt;Schulden!J15,AR91&gt;0),MAX(0,AR91+AS91-MIN(Schulden!G18,AR91+AS91)),0)+IF(AND(Schulden!J19&lt;Schulden!J15,AV91&gt;0),MAX(0,AV91+AW91-MIN(Schulden!G19,AV91+AW91)),0)+IF(AND(Schulden!J20&lt;Schulden!J15,AZ91&gt;0),MAX(0,AZ91+BA91-MIN(Schulden!G20,AZ91+BA91)),0)+IF(AND(Schulden!J21&lt;Schulden!J15,BD91&gt;0),MAX(0,BD91+BE91-MIN(Schulden!G21,BD91+BE91)),0)+IF(AND(Schulden!J22&lt;Schulden!J15,BH91&gt;0),MAX(0,BH91+BI91-MIN(Schulden!G22,BH91+BI91)),0))),MAX(0,AF91+AG91-MIN(Schulden!G15,AF91+AG91)))+SUMIFS(Sonderzahlungen!$D$8:$D$67,Sonderzahlungen!$G$8:$G$67,$B91,Sonderzahlungen!$E$8:$E$67,"Gezielte Schuld",Sonderzahlungen!$F$8:$F$67,Schulden!B15)))</f>
        <v/>
      </c>
      <c r="AI91" s="24">
        <f>MAX(0,AF91+AG91-AH91)</f>
        <v/>
      </c>
      <c r="AJ91" s="24">
        <f>AM90</f>
        <v/>
      </c>
      <c r="AK91" s="24">
        <f>IF(AJ91&lt;=0,0,AJ91*Schulden!F16/12)</f>
        <v/>
      </c>
      <c r="AL91" s="24">
        <f>IF(AJ91&lt;=0,0,MIN(AJ91+AK91,MIN(Schulden!G16,AJ91+AK91)+MIN(MAX(0,Strategie!$C$9+SUMIFS(Sonderzahlungen!$D$8:$D$67,Sonderzahlungen!$G$8:$G$67,$B91,Sonderzahlungen!$E$8:$E$67,"Nach Strategie")-(IF(AND(Schulden!J8&lt;Schulden!J16,D91&gt;0),MAX(0,D91+E91-MIN(Schulden!G8,D91+E91)),0)+IF(AND(Schulden!J9&lt;Schulden!J16,H91&gt;0),MAX(0,H91+I91-MIN(Schulden!G9,H91+I91)),0)+IF(AND(Schulden!J10&lt;Schulden!J16,L91&gt;0),MAX(0,L91+M91-MIN(Schulden!G10,L91+M91)),0)+IF(AND(Schulden!J11&lt;Schulden!J16,P91&gt;0),MAX(0,P91+Q91-MIN(Schulden!G11,P91+Q91)),0)+IF(AND(Schulden!J12&lt;Schulden!J16,T91&gt;0),MAX(0,T91+U91-MIN(Schulden!G12,T91+U91)),0)+IF(AND(Schulden!J13&lt;Schulden!J16,X91&gt;0),MAX(0,X91+Y91-MIN(Schulden!G13,X91+Y91)),0)+IF(AND(Schulden!J14&lt;Schulden!J16,AB91&gt;0),MAX(0,AB91+AC91-MIN(Schulden!G14,AB91+AC91)),0)+IF(AND(Schulden!J15&lt;Schulden!J16,AF91&gt;0),MAX(0,AF91+AG91-MIN(Schulden!G15,AF91+AG91)),0)+IF(AND(Schulden!J16&lt;Schulden!J16,AJ91&gt;0),MAX(0,AJ91+AK91-MIN(Schulden!G16,AJ91+AK91)),0)+IF(AND(Schulden!J17&lt;Schulden!J16,AN91&gt;0),MAX(0,AN91+AO91-MIN(Schulden!G17,AN91+AO91)),0)+IF(AND(Schulden!J18&lt;Schulden!J16,AR91&gt;0),MAX(0,AR91+AS91-MIN(Schulden!G18,AR91+AS91)),0)+IF(AND(Schulden!J19&lt;Schulden!J16,AV91&gt;0),MAX(0,AV91+AW91-MIN(Schulden!G19,AV91+AW91)),0)+IF(AND(Schulden!J20&lt;Schulden!J16,AZ91&gt;0),MAX(0,AZ91+BA91-MIN(Schulden!G20,AZ91+BA91)),0)+IF(AND(Schulden!J21&lt;Schulden!J16,BD91&gt;0),MAX(0,BD91+BE91-MIN(Schulden!G21,BD91+BE91)),0)+IF(AND(Schulden!J22&lt;Schulden!J16,BH91&gt;0),MAX(0,BH91+BI91-MIN(Schulden!G22,BH91+BI91)),0))),MAX(0,AJ91+AK91-MIN(Schulden!G16,AJ91+AK91)))+SUMIFS(Sonderzahlungen!$D$8:$D$67,Sonderzahlungen!$G$8:$G$67,$B91,Sonderzahlungen!$E$8:$E$67,"Gezielte Schuld",Sonderzahlungen!$F$8:$F$67,Schulden!B16)))</f>
        <v/>
      </c>
      <c r="AM91" s="24">
        <f>MAX(0,AJ91+AK91-AL91)</f>
        <v/>
      </c>
      <c r="AN91" s="24">
        <f>AQ90</f>
        <v/>
      </c>
      <c r="AO91" s="24">
        <f>IF(AN91&lt;=0,0,AN91*Schulden!F17/12)</f>
        <v/>
      </c>
      <c r="AP91" s="24">
        <f>IF(AN91&lt;=0,0,MIN(AN91+AO91,MIN(Schulden!G17,AN91+AO91)+MIN(MAX(0,Strategie!$C$9+SUMIFS(Sonderzahlungen!$D$8:$D$67,Sonderzahlungen!$G$8:$G$67,$B91,Sonderzahlungen!$E$8:$E$67,"Nach Strategie")-(IF(AND(Schulden!J8&lt;Schulden!J17,D91&gt;0),MAX(0,D91+E91-MIN(Schulden!G8,D91+E91)),0)+IF(AND(Schulden!J9&lt;Schulden!J17,H91&gt;0),MAX(0,H91+I91-MIN(Schulden!G9,H91+I91)),0)+IF(AND(Schulden!J10&lt;Schulden!J17,L91&gt;0),MAX(0,L91+M91-MIN(Schulden!G10,L91+M91)),0)+IF(AND(Schulden!J11&lt;Schulden!J17,P91&gt;0),MAX(0,P91+Q91-MIN(Schulden!G11,P91+Q91)),0)+IF(AND(Schulden!J12&lt;Schulden!J17,T91&gt;0),MAX(0,T91+U91-MIN(Schulden!G12,T91+U91)),0)+IF(AND(Schulden!J13&lt;Schulden!J17,X91&gt;0),MAX(0,X91+Y91-MIN(Schulden!G13,X91+Y91)),0)+IF(AND(Schulden!J14&lt;Schulden!J17,AB91&gt;0),MAX(0,AB91+AC91-MIN(Schulden!G14,AB91+AC91)),0)+IF(AND(Schulden!J15&lt;Schulden!J17,AF91&gt;0),MAX(0,AF91+AG91-MIN(Schulden!G15,AF91+AG91)),0)+IF(AND(Schulden!J16&lt;Schulden!J17,AJ91&gt;0),MAX(0,AJ91+AK91-MIN(Schulden!G16,AJ91+AK91)),0)+IF(AND(Schulden!J17&lt;Schulden!J17,AN91&gt;0),MAX(0,AN91+AO91-MIN(Schulden!G17,AN91+AO91)),0)+IF(AND(Schulden!J18&lt;Schulden!J17,AR91&gt;0),MAX(0,AR91+AS91-MIN(Schulden!G18,AR91+AS91)),0)+IF(AND(Schulden!J19&lt;Schulden!J17,AV91&gt;0),MAX(0,AV91+AW91-MIN(Schulden!G19,AV91+AW91)),0)+IF(AND(Schulden!J20&lt;Schulden!J17,AZ91&gt;0),MAX(0,AZ91+BA91-MIN(Schulden!G20,AZ91+BA91)),0)+IF(AND(Schulden!J21&lt;Schulden!J17,BD91&gt;0),MAX(0,BD91+BE91-MIN(Schulden!G21,BD91+BE91)),0)+IF(AND(Schulden!J22&lt;Schulden!J17,BH91&gt;0),MAX(0,BH91+BI91-MIN(Schulden!G22,BH91+BI91)),0))),MAX(0,AN91+AO91-MIN(Schulden!G17,AN91+AO91)))+SUMIFS(Sonderzahlungen!$D$8:$D$67,Sonderzahlungen!$G$8:$G$67,$B91,Sonderzahlungen!$E$8:$E$67,"Gezielte Schuld",Sonderzahlungen!$F$8:$F$67,Schulden!B17)))</f>
        <v/>
      </c>
      <c r="AQ91" s="24">
        <f>MAX(0,AN91+AO91-AP91)</f>
        <v/>
      </c>
      <c r="AR91" s="24">
        <f>AU90</f>
        <v/>
      </c>
      <c r="AS91" s="24">
        <f>IF(AR91&lt;=0,0,AR91*Schulden!F18/12)</f>
        <v/>
      </c>
      <c r="AT91" s="24">
        <f>IF(AR91&lt;=0,0,MIN(AR91+AS91,MIN(Schulden!G18,AR91+AS91)+MIN(MAX(0,Strategie!$C$9+SUMIFS(Sonderzahlungen!$D$8:$D$67,Sonderzahlungen!$G$8:$G$67,$B91,Sonderzahlungen!$E$8:$E$67,"Nach Strategie")-(IF(AND(Schulden!J8&lt;Schulden!J18,D91&gt;0),MAX(0,D91+E91-MIN(Schulden!G8,D91+E91)),0)+IF(AND(Schulden!J9&lt;Schulden!J18,H91&gt;0),MAX(0,H91+I91-MIN(Schulden!G9,H91+I91)),0)+IF(AND(Schulden!J10&lt;Schulden!J18,L91&gt;0),MAX(0,L91+M91-MIN(Schulden!G10,L91+M91)),0)+IF(AND(Schulden!J11&lt;Schulden!J18,P91&gt;0),MAX(0,P91+Q91-MIN(Schulden!G11,P91+Q91)),0)+IF(AND(Schulden!J12&lt;Schulden!J18,T91&gt;0),MAX(0,T91+U91-MIN(Schulden!G12,T91+U91)),0)+IF(AND(Schulden!J13&lt;Schulden!J18,X91&gt;0),MAX(0,X91+Y91-MIN(Schulden!G13,X91+Y91)),0)+IF(AND(Schulden!J14&lt;Schulden!J18,AB91&gt;0),MAX(0,AB91+AC91-MIN(Schulden!G14,AB91+AC91)),0)+IF(AND(Schulden!J15&lt;Schulden!J18,AF91&gt;0),MAX(0,AF91+AG91-MIN(Schulden!G15,AF91+AG91)),0)+IF(AND(Schulden!J16&lt;Schulden!J18,AJ91&gt;0),MAX(0,AJ91+AK91-MIN(Schulden!G16,AJ91+AK91)),0)+IF(AND(Schulden!J17&lt;Schulden!J18,AN91&gt;0),MAX(0,AN91+AO91-MIN(Schulden!G17,AN91+AO91)),0)+IF(AND(Schulden!J18&lt;Schulden!J18,AR91&gt;0),MAX(0,AR91+AS91-MIN(Schulden!G18,AR91+AS91)),0)+IF(AND(Schulden!J19&lt;Schulden!J18,AV91&gt;0),MAX(0,AV91+AW91-MIN(Schulden!G19,AV91+AW91)),0)+IF(AND(Schulden!J20&lt;Schulden!J18,AZ91&gt;0),MAX(0,AZ91+BA91-MIN(Schulden!G20,AZ91+BA91)),0)+IF(AND(Schulden!J21&lt;Schulden!J18,BD91&gt;0),MAX(0,BD91+BE91-MIN(Schulden!G21,BD91+BE91)),0)+IF(AND(Schulden!J22&lt;Schulden!J18,BH91&gt;0),MAX(0,BH91+BI91-MIN(Schulden!G22,BH91+BI91)),0))),MAX(0,AR91+AS91-MIN(Schulden!G18,AR91+AS91)))+SUMIFS(Sonderzahlungen!$D$8:$D$67,Sonderzahlungen!$G$8:$G$67,$B91,Sonderzahlungen!$E$8:$E$67,"Gezielte Schuld",Sonderzahlungen!$F$8:$F$67,Schulden!B18)))</f>
        <v/>
      </c>
      <c r="AU91" s="24">
        <f>MAX(0,AR91+AS91-AT91)</f>
        <v/>
      </c>
      <c r="AV91" s="24">
        <f>AY90</f>
        <v/>
      </c>
      <c r="AW91" s="24">
        <f>IF(AV91&lt;=0,0,AV91*Schulden!F19/12)</f>
        <v/>
      </c>
      <c r="AX91" s="24">
        <f>IF(AV91&lt;=0,0,MIN(AV91+AW91,MIN(Schulden!G19,AV91+AW91)+MIN(MAX(0,Strategie!$C$9+SUMIFS(Sonderzahlungen!$D$8:$D$67,Sonderzahlungen!$G$8:$G$67,$B91,Sonderzahlungen!$E$8:$E$67,"Nach Strategie")-(IF(AND(Schulden!J8&lt;Schulden!J19,D91&gt;0),MAX(0,D91+E91-MIN(Schulden!G8,D91+E91)),0)+IF(AND(Schulden!J9&lt;Schulden!J19,H91&gt;0),MAX(0,H91+I91-MIN(Schulden!G9,H91+I91)),0)+IF(AND(Schulden!J10&lt;Schulden!J19,L91&gt;0),MAX(0,L91+M91-MIN(Schulden!G10,L91+M91)),0)+IF(AND(Schulden!J11&lt;Schulden!J19,P91&gt;0),MAX(0,P91+Q91-MIN(Schulden!G11,P91+Q91)),0)+IF(AND(Schulden!J12&lt;Schulden!J19,T91&gt;0),MAX(0,T91+U91-MIN(Schulden!G12,T91+U91)),0)+IF(AND(Schulden!J13&lt;Schulden!J19,X91&gt;0),MAX(0,X91+Y91-MIN(Schulden!G13,X91+Y91)),0)+IF(AND(Schulden!J14&lt;Schulden!J19,AB91&gt;0),MAX(0,AB91+AC91-MIN(Schulden!G14,AB91+AC91)),0)+IF(AND(Schulden!J15&lt;Schulden!J19,AF91&gt;0),MAX(0,AF91+AG91-MIN(Schulden!G15,AF91+AG91)),0)+IF(AND(Schulden!J16&lt;Schulden!J19,AJ91&gt;0),MAX(0,AJ91+AK91-MIN(Schulden!G16,AJ91+AK91)),0)+IF(AND(Schulden!J17&lt;Schulden!J19,AN91&gt;0),MAX(0,AN91+AO91-MIN(Schulden!G17,AN91+AO91)),0)+IF(AND(Schulden!J18&lt;Schulden!J19,AR91&gt;0),MAX(0,AR91+AS91-MIN(Schulden!G18,AR91+AS91)),0)+IF(AND(Schulden!J19&lt;Schulden!J19,AV91&gt;0),MAX(0,AV91+AW91-MIN(Schulden!G19,AV91+AW91)),0)+IF(AND(Schulden!J20&lt;Schulden!J19,AZ91&gt;0),MAX(0,AZ91+BA91-MIN(Schulden!G20,AZ91+BA91)),0)+IF(AND(Schulden!J21&lt;Schulden!J19,BD91&gt;0),MAX(0,BD91+BE91-MIN(Schulden!G21,BD91+BE91)),0)+IF(AND(Schulden!J22&lt;Schulden!J19,BH91&gt;0),MAX(0,BH91+BI91-MIN(Schulden!G22,BH91+BI91)),0))),MAX(0,AV91+AW91-MIN(Schulden!G19,AV91+AW91)))+SUMIFS(Sonderzahlungen!$D$8:$D$67,Sonderzahlungen!$G$8:$G$67,$B91,Sonderzahlungen!$E$8:$E$67,"Gezielte Schuld",Sonderzahlungen!$F$8:$F$67,Schulden!B19)))</f>
        <v/>
      </c>
      <c r="AY91" s="24">
        <f>MAX(0,AV91+AW91-AX91)</f>
        <v/>
      </c>
      <c r="AZ91" s="24">
        <f>BC90</f>
        <v/>
      </c>
      <c r="BA91" s="24">
        <f>IF(AZ91&lt;=0,0,AZ91*Schulden!F20/12)</f>
        <v/>
      </c>
      <c r="BB91" s="24">
        <f>IF(AZ91&lt;=0,0,MIN(AZ91+BA91,MIN(Schulden!G20,AZ91+BA91)+MIN(MAX(0,Strategie!$C$9+SUMIFS(Sonderzahlungen!$D$8:$D$67,Sonderzahlungen!$G$8:$G$67,$B91,Sonderzahlungen!$E$8:$E$67,"Nach Strategie")-(IF(AND(Schulden!J8&lt;Schulden!J20,D91&gt;0),MAX(0,D91+E91-MIN(Schulden!G8,D91+E91)),0)+IF(AND(Schulden!J9&lt;Schulden!J20,H91&gt;0),MAX(0,H91+I91-MIN(Schulden!G9,H91+I91)),0)+IF(AND(Schulden!J10&lt;Schulden!J20,L91&gt;0),MAX(0,L91+M91-MIN(Schulden!G10,L91+M91)),0)+IF(AND(Schulden!J11&lt;Schulden!J20,P91&gt;0),MAX(0,P91+Q91-MIN(Schulden!G11,P91+Q91)),0)+IF(AND(Schulden!J12&lt;Schulden!J20,T91&gt;0),MAX(0,T91+U91-MIN(Schulden!G12,T91+U91)),0)+IF(AND(Schulden!J13&lt;Schulden!J20,X91&gt;0),MAX(0,X91+Y91-MIN(Schulden!G13,X91+Y91)),0)+IF(AND(Schulden!J14&lt;Schulden!J20,AB91&gt;0),MAX(0,AB91+AC91-MIN(Schulden!G14,AB91+AC91)),0)+IF(AND(Schulden!J15&lt;Schulden!J20,AF91&gt;0),MAX(0,AF91+AG91-MIN(Schulden!G15,AF91+AG91)),0)+IF(AND(Schulden!J16&lt;Schulden!J20,AJ91&gt;0),MAX(0,AJ91+AK91-MIN(Schulden!G16,AJ91+AK91)),0)+IF(AND(Schulden!J17&lt;Schulden!J20,AN91&gt;0),MAX(0,AN91+AO91-MIN(Schulden!G17,AN91+AO91)),0)+IF(AND(Schulden!J18&lt;Schulden!J20,AR91&gt;0),MAX(0,AR91+AS91-MIN(Schulden!G18,AR91+AS91)),0)+IF(AND(Schulden!J19&lt;Schulden!J20,AV91&gt;0),MAX(0,AV91+AW91-MIN(Schulden!G19,AV91+AW91)),0)+IF(AND(Schulden!J20&lt;Schulden!J20,AZ91&gt;0),MAX(0,AZ91+BA91-MIN(Schulden!G20,AZ91+BA91)),0)+IF(AND(Schulden!J21&lt;Schulden!J20,BD91&gt;0),MAX(0,BD91+BE91-MIN(Schulden!G21,BD91+BE91)),0)+IF(AND(Schulden!J22&lt;Schulden!J20,BH91&gt;0),MAX(0,BH91+BI91-MIN(Schulden!G22,BH91+BI91)),0))),MAX(0,AZ91+BA91-MIN(Schulden!G20,AZ91+BA91)))+SUMIFS(Sonderzahlungen!$D$8:$D$67,Sonderzahlungen!$G$8:$G$67,$B91,Sonderzahlungen!$E$8:$E$67,"Gezielte Schuld",Sonderzahlungen!$F$8:$F$67,Schulden!B20)))</f>
        <v/>
      </c>
      <c r="BC91" s="24">
        <f>MAX(0,AZ91+BA91-BB91)</f>
        <v/>
      </c>
      <c r="BD91" s="24">
        <f>BG90</f>
        <v/>
      </c>
      <c r="BE91" s="24">
        <f>IF(BD91&lt;=0,0,BD91*Schulden!F21/12)</f>
        <v/>
      </c>
      <c r="BF91" s="24">
        <f>IF(BD91&lt;=0,0,MIN(BD91+BE91,MIN(Schulden!G21,BD91+BE91)+MIN(MAX(0,Strategie!$C$9+SUMIFS(Sonderzahlungen!$D$8:$D$67,Sonderzahlungen!$G$8:$G$67,$B91,Sonderzahlungen!$E$8:$E$67,"Nach Strategie")-(IF(AND(Schulden!J8&lt;Schulden!J21,D91&gt;0),MAX(0,D91+E91-MIN(Schulden!G8,D91+E91)),0)+IF(AND(Schulden!J9&lt;Schulden!J21,H91&gt;0),MAX(0,H91+I91-MIN(Schulden!G9,H91+I91)),0)+IF(AND(Schulden!J10&lt;Schulden!J21,L91&gt;0),MAX(0,L91+M91-MIN(Schulden!G10,L91+M91)),0)+IF(AND(Schulden!J11&lt;Schulden!J21,P91&gt;0),MAX(0,P91+Q91-MIN(Schulden!G11,P91+Q91)),0)+IF(AND(Schulden!J12&lt;Schulden!J21,T91&gt;0),MAX(0,T91+U91-MIN(Schulden!G12,T91+U91)),0)+IF(AND(Schulden!J13&lt;Schulden!J21,X91&gt;0),MAX(0,X91+Y91-MIN(Schulden!G13,X91+Y91)),0)+IF(AND(Schulden!J14&lt;Schulden!J21,AB91&gt;0),MAX(0,AB91+AC91-MIN(Schulden!G14,AB91+AC91)),0)+IF(AND(Schulden!J15&lt;Schulden!J21,AF91&gt;0),MAX(0,AF91+AG91-MIN(Schulden!G15,AF91+AG91)),0)+IF(AND(Schulden!J16&lt;Schulden!J21,AJ91&gt;0),MAX(0,AJ91+AK91-MIN(Schulden!G16,AJ91+AK91)),0)+IF(AND(Schulden!J17&lt;Schulden!J21,AN91&gt;0),MAX(0,AN91+AO91-MIN(Schulden!G17,AN91+AO91)),0)+IF(AND(Schulden!J18&lt;Schulden!J21,AR91&gt;0),MAX(0,AR91+AS91-MIN(Schulden!G18,AR91+AS91)),0)+IF(AND(Schulden!J19&lt;Schulden!J21,AV91&gt;0),MAX(0,AV91+AW91-MIN(Schulden!G19,AV91+AW91)),0)+IF(AND(Schulden!J20&lt;Schulden!J21,AZ91&gt;0),MAX(0,AZ91+BA91-MIN(Schulden!G20,AZ91+BA91)),0)+IF(AND(Schulden!J21&lt;Schulden!J21,BD91&gt;0),MAX(0,BD91+BE91-MIN(Schulden!G21,BD91+BE91)),0)+IF(AND(Schulden!J22&lt;Schulden!J21,BH91&gt;0),MAX(0,BH91+BI91-MIN(Schulden!G22,BH91+BI91)),0))),MAX(0,BD91+BE91-MIN(Schulden!G21,BD91+BE91)))+SUMIFS(Sonderzahlungen!$D$8:$D$67,Sonderzahlungen!$G$8:$G$67,$B91,Sonderzahlungen!$E$8:$E$67,"Gezielte Schuld",Sonderzahlungen!$F$8:$F$67,Schulden!B21)))</f>
        <v/>
      </c>
      <c r="BG91" s="24">
        <f>MAX(0,BD91+BE91-BF91)</f>
        <v/>
      </c>
      <c r="BH91" s="24">
        <f>BK90</f>
        <v/>
      </c>
      <c r="BI91" s="24">
        <f>IF(BH91&lt;=0,0,BH91*Schulden!F22/12)</f>
        <v/>
      </c>
      <c r="BJ91" s="24">
        <f>IF(BH91&lt;=0,0,MIN(BH91+BI91,MIN(Schulden!G22,BH91+BI91)+MIN(MAX(0,Strategie!$C$9+SUMIFS(Sonderzahlungen!$D$8:$D$67,Sonderzahlungen!$G$8:$G$67,$B91,Sonderzahlungen!$E$8:$E$67,"Nach Strategie")-(IF(AND(Schulden!J8&lt;Schulden!J22,D91&gt;0),MAX(0,D91+E91-MIN(Schulden!G8,D91+E91)),0)+IF(AND(Schulden!J9&lt;Schulden!J22,H91&gt;0),MAX(0,H91+I91-MIN(Schulden!G9,H91+I91)),0)+IF(AND(Schulden!J10&lt;Schulden!J22,L91&gt;0),MAX(0,L91+M91-MIN(Schulden!G10,L91+M91)),0)+IF(AND(Schulden!J11&lt;Schulden!J22,P91&gt;0),MAX(0,P91+Q91-MIN(Schulden!G11,P91+Q91)),0)+IF(AND(Schulden!J12&lt;Schulden!J22,T91&gt;0),MAX(0,T91+U91-MIN(Schulden!G12,T91+U91)),0)+IF(AND(Schulden!J13&lt;Schulden!J22,X91&gt;0),MAX(0,X91+Y91-MIN(Schulden!G13,X91+Y91)),0)+IF(AND(Schulden!J14&lt;Schulden!J22,AB91&gt;0),MAX(0,AB91+AC91-MIN(Schulden!G14,AB91+AC91)),0)+IF(AND(Schulden!J15&lt;Schulden!J22,AF91&gt;0),MAX(0,AF91+AG91-MIN(Schulden!G15,AF91+AG91)),0)+IF(AND(Schulden!J16&lt;Schulden!J22,AJ91&gt;0),MAX(0,AJ91+AK91-MIN(Schulden!G16,AJ91+AK91)),0)+IF(AND(Schulden!J17&lt;Schulden!J22,AN91&gt;0),MAX(0,AN91+AO91-MIN(Schulden!G17,AN91+AO91)),0)+IF(AND(Schulden!J18&lt;Schulden!J22,AR91&gt;0),MAX(0,AR91+AS91-MIN(Schulden!G18,AR91+AS91)),0)+IF(AND(Schulden!J19&lt;Schulden!J22,AV91&gt;0),MAX(0,AV91+AW91-MIN(Schulden!G19,AV91+AW91)),0)+IF(AND(Schulden!J20&lt;Schulden!J22,AZ91&gt;0),MAX(0,AZ91+BA91-MIN(Schulden!G20,AZ91+BA91)),0)+IF(AND(Schulden!J21&lt;Schulden!J22,BD91&gt;0),MAX(0,BD91+BE91-MIN(Schulden!G21,BD91+BE91)),0)+IF(AND(Schulden!J22&lt;Schulden!J22,BH91&gt;0),MAX(0,BH91+BI91-MIN(Schulden!G22,BH91+BI91)),0))),MAX(0,BH91+BI91-MIN(Schulden!G22,BH91+BI91)))+SUMIFS(Sonderzahlungen!$D$8:$D$67,Sonderzahlungen!$G$8:$G$67,$B91,Sonderzahlungen!$E$8:$E$67,"Gezielte Schuld",Sonderzahlungen!$F$8:$F$67,Schulden!B22)))</f>
        <v/>
      </c>
      <c r="BK91" s="24">
        <f>MAX(0,BH91+BI91-BJ91)</f>
        <v/>
      </c>
    </row>
    <row r="92">
      <c r="B92" s="23">
        <f>EDATE(B91,1)</f>
        <v/>
      </c>
      <c r="C92" s="24">
        <f>SUMIFS(Sonderzahlungen!$D$8:$D$67,Sonderzahlungen!$G$8:$G$67,B92)</f>
        <v/>
      </c>
      <c r="D92" s="24">
        <f>G91</f>
        <v/>
      </c>
      <c r="E92" s="24">
        <f>IF(D92&lt;=0,0,D92*Schulden!F8/12)</f>
        <v/>
      </c>
      <c r="F92" s="24">
        <f>IF(D92&lt;=0,0,MIN(D92+E92,MIN(Schulden!G8,D92+E92)+MIN(MAX(0,Strategie!$C$9+SUMIFS(Sonderzahlungen!$D$8:$D$67,Sonderzahlungen!$G$8:$G$67,$B92,Sonderzahlungen!$E$8:$E$67,"Nach Strategie")-(IF(AND(Schulden!J8&lt;Schulden!J8,D92&gt;0),MAX(0,D92+E92-MIN(Schulden!G8,D92+E92)),0)+IF(AND(Schulden!J9&lt;Schulden!J8,H92&gt;0),MAX(0,H92+I92-MIN(Schulden!G9,H92+I92)),0)+IF(AND(Schulden!J10&lt;Schulden!J8,L92&gt;0),MAX(0,L92+M92-MIN(Schulden!G10,L92+M92)),0)+IF(AND(Schulden!J11&lt;Schulden!J8,P92&gt;0),MAX(0,P92+Q92-MIN(Schulden!G11,P92+Q92)),0)+IF(AND(Schulden!J12&lt;Schulden!J8,T92&gt;0),MAX(0,T92+U92-MIN(Schulden!G12,T92+U92)),0)+IF(AND(Schulden!J13&lt;Schulden!J8,X92&gt;0),MAX(0,X92+Y92-MIN(Schulden!G13,X92+Y92)),0)+IF(AND(Schulden!J14&lt;Schulden!J8,AB92&gt;0),MAX(0,AB92+AC92-MIN(Schulden!G14,AB92+AC92)),0)+IF(AND(Schulden!J15&lt;Schulden!J8,AF92&gt;0),MAX(0,AF92+AG92-MIN(Schulden!G15,AF92+AG92)),0)+IF(AND(Schulden!J16&lt;Schulden!J8,AJ92&gt;0),MAX(0,AJ92+AK92-MIN(Schulden!G16,AJ92+AK92)),0)+IF(AND(Schulden!J17&lt;Schulden!J8,AN92&gt;0),MAX(0,AN92+AO92-MIN(Schulden!G17,AN92+AO92)),0)+IF(AND(Schulden!J18&lt;Schulden!J8,AR92&gt;0),MAX(0,AR92+AS92-MIN(Schulden!G18,AR92+AS92)),0)+IF(AND(Schulden!J19&lt;Schulden!J8,AV92&gt;0),MAX(0,AV92+AW92-MIN(Schulden!G19,AV92+AW92)),0)+IF(AND(Schulden!J20&lt;Schulden!J8,AZ92&gt;0),MAX(0,AZ92+BA92-MIN(Schulden!G20,AZ92+BA92)),0)+IF(AND(Schulden!J21&lt;Schulden!J8,BD92&gt;0),MAX(0,BD92+BE92-MIN(Schulden!G21,BD92+BE92)),0)+IF(AND(Schulden!J22&lt;Schulden!J8,BH92&gt;0),MAX(0,BH92+BI92-MIN(Schulden!G22,BH92+BI92)),0))),MAX(0,D92+E92-MIN(Schulden!G8,D92+E92)))+SUMIFS(Sonderzahlungen!$D$8:$D$67,Sonderzahlungen!$G$8:$G$67,$B92,Sonderzahlungen!$E$8:$E$67,"Gezielte Schuld",Sonderzahlungen!$F$8:$F$67,Schulden!B8)))</f>
        <v/>
      </c>
      <c r="G92" s="24">
        <f>MAX(0,D92+E92-F92)</f>
        <v/>
      </c>
      <c r="H92" s="24">
        <f>K91</f>
        <v/>
      </c>
      <c r="I92" s="24">
        <f>IF(H92&lt;=0,0,H92*Schulden!F9/12)</f>
        <v/>
      </c>
      <c r="J92" s="24">
        <f>IF(H92&lt;=0,0,MIN(H92+I92,MIN(Schulden!G9,H92+I92)+MIN(MAX(0,Strategie!$C$9+SUMIFS(Sonderzahlungen!$D$8:$D$67,Sonderzahlungen!$G$8:$G$67,$B92,Sonderzahlungen!$E$8:$E$67,"Nach Strategie")-(IF(AND(Schulden!J8&lt;Schulden!J9,D92&gt;0),MAX(0,D92+E92-MIN(Schulden!G8,D92+E92)),0)+IF(AND(Schulden!J9&lt;Schulden!J9,H92&gt;0),MAX(0,H92+I92-MIN(Schulden!G9,H92+I92)),0)+IF(AND(Schulden!J10&lt;Schulden!J9,L92&gt;0),MAX(0,L92+M92-MIN(Schulden!G10,L92+M92)),0)+IF(AND(Schulden!J11&lt;Schulden!J9,P92&gt;0),MAX(0,P92+Q92-MIN(Schulden!G11,P92+Q92)),0)+IF(AND(Schulden!J12&lt;Schulden!J9,T92&gt;0),MAX(0,T92+U92-MIN(Schulden!G12,T92+U92)),0)+IF(AND(Schulden!J13&lt;Schulden!J9,X92&gt;0),MAX(0,X92+Y92-MIN(Schulden!G13,X92+Y92)),0)+IF(AND(Schulden!J14&lt;Schulden!J9,AB92&gt;0),MAX(0,AB92+AC92-MIN(Schulden!G14,AB92+AC92)),0)+IF(AND(Schulden!J15&lt;Schulden!J9,AF92&gt;0),MAX(0,AF92+AG92-MIN(Schulden!G15,AF92+AG92)),0)+IF(AND(Schulden!J16&lt;Schulden!J9,AJ92&gt;0),MAX(0,AJ92+AK92-MIN(Schulden!G16,AJ92+AK92)),0)+IF(AND(Schulden!J17&lt;Schulden!J9,AN92&gt;0),MAX(0,AN92+AO92-MIN(Schulden!G17,AN92+AO92)),0)+IF(AND(Schulden!J18&lt;Schulden!J9,AR92&gt;0),MAX(0,AR92+AS92-MIN(Schulden!G18,AR92+AS92)),0)+IF(AND(Schulden!J19&lt;Schulden!J9,AV92&gt;0),MAX(0,AV92+AW92-MIN(Schulden!G19,AV92+AW92)),0)+IF(AND(Schulden!J20&lt;Schulden!J9,AZ92&gt;0),MAX(0,AZ92+BA92-MIN(Schulden!G20,AZ92+BA92)),0)+IF(AND(Schulden!J21&lt;Schulden!J9,BD92&gt;0),MAX(0,BD92+BE92-MIN(Schulden!G21,BD92+BE92)),0)+IF(AND(Schulden!J22&lt;Schulden!J9,BH92&gt;0),MAX(0,BH92+BI92-MIN(Schulden!G22,BH92+BI92)),0))),MAX(0,H92+I92-MIN(Schulden!G9,H92+I92)))+SUMIFS(Sonderzahlungen!$D$8:$D$67,Sonderzahlungen!$G$8:$G$67,$B92,Sonderzahlungen!$E$8:$E$67,"Gezielte Schuld",Sonderzahlungen!$F$8:$F$67,Schulden!B9)))</f>
        <v/>
      </c>
      <c r="K92" s="24">
        <f>MAX(0,H92+I92-J92)</f>
        <v/>
      </c>
      <c r="L92" s="24">
        <f>O91</f>
        <v/>
      </c>
      <c r="M92" s="24">
        <f>IF(L92&lt;=0,0,L92*Schulden!F10/12)</f>
        <v/>
      </c>
      <c r="N92" s="24">
        <f>IF(L92&lt;=0,0,MIN(L92+M92,MIN(Schulden!G10,L92+M92)+MIN(MAX(0,Strategie!$C$9+SUMIFS(Sonderzahlungen!$D$8:$D$67,Sonderzahlungen!$G$8:$G$67,$B92,Sonderzahlungen!$E$8:$E$67,"Nach Strategie")-(IF(AND(Schulden!J8&lt;Schulden!J10,D92&gt;0),MAX(0,D92+E92-MIN(Schulden!G8,D92+E92)),0)+IF(AND(Schulden!J9&lt;Schulden!J10,H92&gt;0),MAX(0,H92+I92-MIN(Schulden!G9,H92+I92)),0)+IF(AND(Schulden!J10&lt;Schulden!J10,L92&gt;0),MAX(0,L92+M92-MIN(Schulden!G10,L92+M92)),0)+IF(AND(Schulden!J11&lt;Schulden!J10,P92&gt;0),MAX(0,P92+Q92-MIN(Schulden!G11,P92+Q92)),0)+IF(AND(Schulden!J12&lt;Schulden!J10,T92&gt;0),MAX(0,T92+U92-MIN(Schulden!G12,T92+U92)),0)+IF(AND(Schulden!J13&lt;Schulden!J10,X92&gt;0),MAX(0,X92+Y92-MIN(Schulden!G13,X92+Y92)),0)+IF(AND(Schulden!J14&lt;Schulden!J10,AB92&gt;0),MAX(0,AB92+AC92-MIN(Schulden!G14,AB92+AC92)),0)+IF(AND(Schulden!J15&lt;Schulden!J10,AF92&gt;0),MAX(0,AF92+AG92-MIN(Schulden!G15,AF92+AG92)),0)+IF(AND(Schulden!J16&lt;Schulden!J10,AJ92&gt;0),MAX(0,AJ92+AK92-MIN(Schulden!G16,AJ92+AK92)),0)+IF(AND(Schulden!J17&lt;Schulden!J10,AN92&gt;0),MAX(0,AN92+AO92-MIN(Schulden!G17,AN92+AO92)),0)+IF(AND(Schulden!J18&lt;Schulden!J10,AR92&gt;0),MAX(0,AR92+AS92-MIN(Schulden!G18,AR92+AS92)),0)+IF(AND(Schulden!J19&lt;Schulden!J10,AV92&gt;0),MAX(0,AV92+AW92-MIN(Schulden!G19,AV92+AW92)),0)+IF(AND(Schulden!J20&lt;Schulden!J10,AZ92&gt;0),MAX(0,AZ92+BA92-MIN(Schulden!G20,AZ92+BA92)),0)+IF(AND(Schulden!J21&lt;Schulden!J10,BD92&gt;0),MAX(0,BD92+BE92-MIN(Schulden!G21,BD92+BE92)),0)+IF(AND(Schulden!J22&lt;Schulden!J10,BH92&gt;0),MAX(0,BH92+BI92-MIN(Schulden!G22,BH92+BI92)),0))),MAX(0,L92+M92-MIN(Schulden!G10,L92+M92)))+SUMIFS(Sonderzahlungen!$D$8:$D$67,Sonderzahlungen!$G$8:$G$67,$B92,Sonderzahlungen!$E$8:$E$67,"Gezielte Schuld",Sonderzahlungen!$F$8:$F$67,Schulden!B10)))</f>
        <v/>
      </c>
      <c r="O92" s="24">
        <f>MAX(0,L92+M92-N92)</f>
        <v/>
      </c>
      <c r="P92" s="24">
        <f>S91</f>
        <v/>
      </c>
      <c r="Q92" s="24">
        <f>IF(P92&lt;=0,0,P92*Schulden!F11/12)</f>
        <v/>
      </c>
      <c r="R92" s="24">
        <f>IF(P92&lt;=0,0,MIN(P92+Q92,MIN(Schulden!G11,P92+Q92)+MIN(MAX(0,Strategie!$C$9+SUMIFS(Sonderzahlungen!$D$8:$D$67,Sonderzahlungen!$G$8:$G$67,$B92,Sonderzahlungen!$E$8:$E$67,"Nach Strategie")-(IF(AND(Schulden!J8&lt;Schulden!J11,D92&gt;0),MAX(0,D92+E92-MIN(Schulden!G8,D92+E92)),0)+IF(AND(Schulden!J9&lt;Schulden!J11,H92&gt;0),MAX(0,H92+I92-MIN(Schulden!G9,H92+I92)),0)+IF(AND(Schulden!J10&lt;Schulden!J11,L92&gt;0),MAX(0,L92+M92-MIN(Schulden!G10,L92+M92)),0)+IF(AND(Schulden!J11&lt;Schulden!J11,P92&gt;0),MAX(0,P92+Q92-MIN(Schulden!G11,P92+Q92)),0)+IF(AND(Schulden!J12&lt;Schulden!J11,T92&gt;0),MAX(0,T92+U92-MIN(Schulden!G12,T92+U92)),0)+IF(AND(Schulden!J13&lt;Schulden!J11,X92&gt;0),MAX(0,X92+Y92-MIN(Schulden!G13,X92+Y92)),0)+IF(AND(Schulden!J14&lt;Schulden!J11,AB92&gt;0),MAX(0,AB92+AC92-MIN(Schulden!G14,AB92+AC92)),0)+IF(AND(Schulden!J15&lt;Schulden!J11,AF92&gt;0),MAX(0,AF92+AG92-MIN(Schulden!G15,AF92+AG92)),0)+IF(AND(Schulden!J16&lt;Schulden!J11,AJ92&gt;0),MAX(0,AJ92+AK92-MIN(Schulden!G16,AJ92+AK92)),0)+IF(AND(Schulden!J17&lt;Schulden!J11,AN92&gt;0),MAX(0,AN92+AO92-MIN(Schulden!G17,AN92+AO92)),0)+IF(AND(Schulden!J18&lt;Schulden!J11,AR92&gt;0),MAX(0,AR92+AS92-MIN(Schulden!G18,AR92+AS92)),0)+IF(AND(Schulden!J19&lt;Schulden!J11,AV92&gt;0),MAX(0,AV92+AW92-MIN(Schulden!G19,AV92+AW92)),0)+IF(AND(Schulden!J20&lt;Schulden!J11,AZ92&gt;0),MAX(0,AZ92+BA92-MIN(Schulden!G20,AZ92+BA92)),0)+IF(AND(Schulden!J21&lt;Schulden!J11,BD92&gt;0),MAX(0,BD92+BE92-MIN(Schulden!G21,BD92+BE92)),0)+IF(AND(Schulden!J22&lt;Schulden!J11,BH92&gt;0),MAX(0,BH92+BI92-MIN(Schulden!G22,BH92+BI92)),0))),MAX(0,P92+Q92-MIN(Schulden!G11,P92+Q92)))+SUMIFS(Sonderzahlungen!$D$8:$D$67,Sonderzahlungen!$G$8:$G$67,$B92,Sonderzahlungen!$E$8:$E$67,"Gezielte Schuld",Sonderzahlungen!$F$8:$F$67,Schulden!B11)))</f>
        <v/>
      </c>
      <c r="S92" s="24">
        <f>MAX(0,P92+Q92-R92)</f>
        <v/>
      </c>
      <c r="T92" s="24">
        <f>W91</f>
        <v/>
      </c>
      <c r="U92" s="24">
        <f>IF(T92&lt;=0,0,T92*Schulden!F12/12)</f>
        <v/>
      </c>
      <c r="V92" s="24">
        <f>IF(T92&lt;=0,0,MIN(T92+U92,MIN(Schulden!G12,T92+U92)+MIN(MAX(0,Strategie!$C$9+SUMIFS(Sonderzahlungen!$D$8:$D$67,Sonderzahlungen!$G$8:$G$67,$B92,Sonderzahlungen!$E$8:$E$67,"Nach Strategie")-(IF(AND(Schulden!J8&lt;Schulden!J12,D92&gt;0),MAX(0,D92+E92-MIN(Schulden!G8,D92+E92)),0)+IF(AND(Schulden!J9&lt;Schulden!J12,H92&gt;0),MAX(0,H92+I92-MIN(Schulden!G9,H92+I92)),0)+IF(AND(Schulden!J10&lt;Schulden!J12,L92&gt;0),MAX(0,L92+M92-MIN(Schulden!G10,L92+M92)),0)+IF(AND(Schulden!J11&lt;Schulden!J12,P92&gt;0),MAX(0,P92+Q92-MIN(Schulden!G11,P92+Q92)),0)+IF(AND(Schulden!J12&lt;Schulden!J12,T92&gt;0),MAX(0,T92+U92-MIN(Schulden!G12,T92+U92)),0)+IF(AND(Schulden!J13&lt;Schulden!J12,X92&gt;0),MAX(0,X92+Y92-MIN(Schulden!G13,X92+Y92)),0)+IF(AND(Schulden!J14&lt;Schulden!J12,AB92&gt;0),MAX(0,AB92+AC92-MIN(Schulden!G14,AB92+AC92)),0)+IF(AND(Schulden!J15&lt;Schulden!J12,AF92&gt;0),MAX(0,AF92+AG92-MIN(Schulden!G15,AF92+AG92)),0)+IF(AND(Schulden!J16&lt;Schulden!J12,AJ92&gt;0),MAX(0,AJ92+AK92-MIN(Schulden!G16,AJ92+AK92)),0)+IF(AND(Schulden!J17&lt;Schulden!J12,AN92&gt;0),MAX(0,AN92+AO92-MIN(Schulden!G17,AN92+AO92)),0)+IF(AND(Schulden!J18&lt;Schulden!J12,AR92&gt;0),MAX(0,AR92+AS92-MIN(Schulden!G18,AR92+AS92)),0)+IF(AND(Schulden!J19&lt;Schulden!J12,AV92&gt;0),MAX(0,AV92+AW92-MIN(Schulden!G19,AV92+AW92)),0)+IF(AND(Schulden!J20&lt;Schulden!J12,AZ92&gt;0),MAX(0,AZ92+BA92-MIN(Schulden!G20,AZ92+BA92)),0)+IF(AND(Schulden!J21&lt;Schulden!J12,BD92&gt;0),MAX(0,BD92+BE92-MIN(Schulden!G21,BD92+BE92)),0)+IF(AND(Schulden!J22&lt;Schulden!J12,BH92&gt;0),MAX(0,BH92+BI92-MIN(Schulden!G22,BH92+BI92)),0))),MAX(0,T92+U92-MIN(Schulden!G12,T92+U92)))+SUMIFS(Sonderzahlungen!$D$8:$D$67,Sonderzahlungen!$G$8:$G$67,$B92,Sonderzahlungen!$E$8:$E$67,"Gezielte Schuld",Sonderzahlungen!$F$8:$F$67,Schulden!B12)))</f>
        <v/>
      </c>
      <c r="W92" s="24">
        <f>MAX(0,T92+U92-V92)</f>
        <v/>
      </c>
      <c r="X92" s="24">
        <f>AA91</f>
        <v/>
      </c>
      <c r="Y92" s="24">
        <f>IF(X92&lt;=0,0,X92*Schulden!F13/12)</f>
        <v/>
      </c>
      <c r="Z92" s="24">
        <f>IF(X92&lt;=0,0,MIN(X92+Y92,MIN(Schulden!G13,X92+Y92)+MIN(MAX(0,Strategie!$C$9+SUMIFS(Sonderzahlungen!$D$8:$D$67,Sonderzahlungen!$G$8:$G$67,$B92,Sonderzahlungen!$E$8:$E$67,"Nach Strategie")-(IF(AND(Schulden!J8&lt;Schulden!J13,D92&gt;0),MAX(0,D92+E92-MIN(Schulden!G8,D92+E92)),0)+IF(AND(Schulden!J9&lt;Schulden!J13,H92&gt;0),MAX(0,H92+I92-MIN(Schulden!G9,H92+I92)),0)+IF(AND(Schulden!J10&lt;Schulden!J13,L92&gt;0),MAX(0,L92+M92-MIN(Schulden!G10,L92+M92)),0)+IF(AND(Schulden!J11&lt;Schulden!J13,P92&gt;0),MAX(0,P92+Q92-MIN(Schulden!G11,P92+Q92)),0)+IF(AND(Schulden!J12&lt;Schulden!J13,T92&gt;0),MAX(0,T92+U92-MIN(Schulden!G12,T92+U92)),0)+IF(AND(Schulden!J13&lt;Schulden!J13,X92&gt;0),MAX(0,X92+Y92-MIN(Schulden!G13,X92+Y92)),0)+IF(AND(Schulden!J14&lt;Schulden!J13,AB92&gt;0),MAX(0,AB92+AC92-MIN(Schulden!G14,AB92+AC92)),0)+IF(AND(Schulden!J15&lt;Schulden!J13,AF92&gt;0),MAX(0,AF92+AG92-MIN(Schulden!G15,AF92+AG92)),0)+IF(AND(Schulden!J16&lt;Schulden!J13,AJ92&gt;0),MAX(0,AJ92+AK92-MIN(Schulden!G16,AJ92+AK92)),0)+IF(AND(Schulden!J17&lt;Schulden!J13,AN92&gt;0),MAX(0,AN92+AO92-MIN(Schulden!G17,AN92+AO92)),0)+IF(AND(Schulden!J18&lt;Schulden!J13,AR92&gt;0),MAX(0,AR92+AS92-MIN(Schulden!G18,AR92+AS92)),0)+IF(AND(Schulden!J19&lt;Schulden!J13,AV92&gt;0),MAX(0,AV92+AW92-MIN(Schulden!G19,AV92+AW92)),0)+IF(AND(Schulden!J20&lt;Schulden!J13,AZ92&gt;0),MAX(0,AZ92+BA92-MIN(Schulden!G20,AZ92+BA92)),0)+IF(AND(Schulden!J21&lt;Schulden!J13,BD92&gt;0),MAX(0,BD92+BE92-MIN(Schulden!G21,BD92+BE92)),0)+IF(AND(Schulden!J22&lt;Schulden!J13,BH92&gt;0),MAX(0,BH92+BI92-MIN(Schulden!G22,BH92+BI92)),0))),MAX(0,X92+Y92-MIN(Schulden!G13,X92+Y92)))+SUMIFS(Sonderzahlungen!$D$8:$D$67,Sonderzahlungen!$G$8:$G$67,$B92,Sonderzahlungen!$E$8:$E$67,"Gezielte Schuld",Sonderzahlungen!$F$8:$F$67,Schulden!B13)))</f>
        <v/>
      </c>
      <c r="AA92" s="24">
        <f>MAX(0,X92+Y92-Z92)</f>
        <v/>
      </c>
      <c r="AB92" s="24">
        <f>AE91</f>
        <v/>
      </c>
      <c r="AC92" s="24">
        <f>IF(AB92&lt;=0,0,AB92*Schulden!F14/12)</f>
        <v/>
      </c>
      <c r="AD92" s="24">
        <f>IF(AB92&lt;=0,0,MIN(AB92+AC92,MIN(Schulden!G14,AB92+AC92)+MIN(MAX(0,Strategie!$C$9+SUMIFS(Sonderzahlungen!$D$8:$D$67,Sonderzahlungen!$G$8:$G$67,$B92,Sonderzahlungen!$E$8:$E$67,"Nach Strategie")-(IF(AND(Schulden!J8&lt;Schulden!J14,D92&gt;0),MAX(0,D92+E92-MIN(Schulden!G8,D92+E92)),0)+IF(AND(Schulden!J9&lt;Schulden!J14,H92&gt;0),MAX(0,H92+I92-MIN(Schulden!G9,H92+I92)),0)+IF(AND(Schulden!J10&lt;Schulden!J14,L92&gt;0),MAX(0,L92+M92-MIN(Schulden!G10,L92+M92)),0)+IF(AND(Schulden!J11&lt;Schulden!J14,P92&gt;0),MAX(0,P92+Q92-MIN(Schulden!G11,P92+Q92)),0)+IF(AND(Schulden!J12&lt;Schulden!J14,T92&gt;0),MAX(0,T92+U92-MIN(Schulden!G12,T92+U92)),0)+IF(AND(Schulden!J13&lt;Schulden!J14,X92&gt;0),MAX(0,X92+Y92-MIN(Schulden!G13,X92+Y92)),0)+IF(AND(Schulden!J14&lt;Schulden!J14,AB92&gt;0),MAX(0,AB92+AC92-MIN(Schulden!G14,AB92+AC92)),0)+IF(AND(Schulden!J15&lt;Schulden!J14,AF92&gt;0),MAX(0,AF92+AG92-MIN(Schulden!G15,AF92+AG92)),0)+IF(AND(Schulden!J16&lt;Schulden!J14,AJ92&gt;0),MAX(0,AJ92+AK92-MIN(Schulden!G16,AJ92+AK92)),0)+IF(AND(Schulden!J17&lt;Schulden!J14,AN92&gt;0),MAX(0,AN92+AO92-MIN(Schulden!G17,AN92+AO92)),0)+IF(AND(Schulden!J18&lt;Schulden!J14,AR92&gt;0),MAX(0,AR92+AS92-MIN(Schulden!G18,AR92+AS92)),0)+IF(AND(Schulden!J19&lt;Schulden!J14,AV92&gt;0),MAX(0,AV92+AW92-MIN(Schulden!G19,AV92+AW92)),0)+IF(AND(Schulden!J20&lt;Schulden!J14,AZ92&gt;0),MAX(0,AZ92+BA92-MIN(Schulden!G20,AZ92+BA92)),0)+IF(AND(Schulden!J21&lt;Schulden!J14,BD92&gt;0),MAX(0,BD92+BE92-MIN(Schulden!G21,BD92+BE92)),0)+IF(AND(Schulden!J22&lt;Schulden!J14,BH92&gt;0),MAX(0,BH92+BI92-MIN(Schulden!G22,BH92+BI92)),0))),MAX(0,AB92+AC92-MIN(Schulden!G14,AB92+AC92)))+SUMIFS(Sonderzahlungen!$D$8:$D$67,Sonderzahlungen!$G$8:$G$67,$B92,Sonderzahlungen!$E$8:$E$67,"Gezielte Schuld",Sonderzahlungen!$F$8:$F$67,Schulden!B14)))</f>
        <v/>
      </c>
      <c r="AE92" s="24">
        <f>MAX(0,AB92+AC92-AD92)</f>
        <v/>
      </c>
      <c r="AF92" s="24">
        <f>AI91</f>
        <v/>
      </c>
      <c r="AG92" s="24">
        <f>IF(AF92&lt;=0,0,AF92*Schulden!F15/12)</f>
        <v/>
      </c>
      <c r="AH92" s="24">
        <f>IF(AF92&lt;=0,0,MIN(AF92+AG92,MIN(Schulden!G15,AF92+AG92)+MIN(MAX(0,Strategie!$C$9+SUMIFS(Sonderzahlungen!$D$8:$D$67,Sonderzahlungen!$G$8:$G$67,$B92,Sonderzahlungen!$E$8:$E$67,"Nach Strategie")-(IF(AND(Schulden!J8&lt;Schulden!J15,D92&gt;0),MAX(0,D92+E92-MIN(Schulden!G8,D92+E92)),0)+IF(AND(Schulden!J9&lt;Schulden!J15,H92&gt;0),MAX(0,H92+I92-MIN(Schulden!G9,H92+I92)),0)+IF(AND(Schulden!J10&lt;Schulden!J15,L92&gt;0),MAX(0,L92+M92-MIN(Schulden!G10,L92+M92)),0)+IF(AND(Schulden!J11&lt;Schulden!J15,P92&gt;0),MAX(0,P92+Q92-MIN(Schulden!G11,P92+Q92)),0)+IF(AND(Schulden!J12&lt;Schulden!J15,T92&gt;0),MAX(0,T92+U92-MIN(Schulden!G12,T92+U92)),0)+IF(AND(Schulden!J13&lt;Schulden!J15,X92&gt;0),MAX(0,X92+Y92-MIN(Schulden!G13,X92+Y92)),0)+IF(AND(Schulden!J14&lt;Schulden!J15,AB92&gt;0),MAX(0,AB92+AC92-MIN(Schulden!G14,AB92+AC92)),0)+IF(AND(Schulden!J15&lt;Schulden!J15,AF92&gt;0),MAX(0,AF92+AG92-MIN(Schulden!G15,AF92+AG92)),0)+IF(AND(Schulden!J16&lt;Schulden!J15,AJ92&gt;0),MAX(0,AJ92+AK92-MIN(Schulden!G16,AJ92+AK92)),0)+IF(AND(Schulden!J17&lt;Schulden!J15,AN92&gt;0),MAX(0,AN92+AO92-MIN(Schulden!G17,AN92+AO92)),0)+IF(AND(Schulden!J18&lt;Schulden!J15,AR92&gt;0),MAX(0,AR92+AS92-MIN(Schulden!G18,AR92+AS92)),0)+IF(AND(Schulden!J19&lt;Schulden!J15,AV92&gt;0),MAX(0,AV92+AW92-MIN(Schulden!G19,AV92+AW92)),0)+IF(AND(Schulden!J20&lt;Schulden!J15,AZ92&gt;0),MAX(0,AZ92+BA92-MIN(Schulden!G20,AZ92+BA92)),0)+IF(AND(Schulden!J21&lt;Schulden!J15,BD92&gt;0),MAX(0,BD92+BE92-MIN(Schulden!G21,BD92+BE92)),0)+IF(AND(Schulden!J22&lt;Schulden!J15,BH92&gt;0),MAX(0,BH92+BI92-MIN(Schulden!G22,BH92+BI92)),0))),MAX(0,AF92+AG92-MIN(Schulden!G15,AF92+AG92)))+SUMIFS(Sonderzahlungen!$D$8:$D$67,Sonderzahlungen!$G$8:$G$67,$B92,Sonderzahlungen!$E$8:$E$67,"Gezielte Schuld",Sonderzahlungen!$F$8:$F$67,Schulden!B15)))</f>
        <v/>
      </c>
      <c r="AI92" s="24">
        <f>MAX(0,AF92+AG92-AH92)</f>
        <v/>
      </c>
      <c r="AJ92" s="24">
        <f>AM91</f>
        <v/>
      </c>
      <c r="AK92" s="24">
        <f>IF(AJ92&lt;=0,0,AJ92*Schulden!F16/12)</f>
        <v/>
      </c>
      <c r="AL92" s="24">
        <f>IF(AJ92&lt;=0,0,MIN(AJ92+AK92,MIN(Schulden!G16,AJ92+AK92)+MIN(MAX(0,Strategie!$C$9+SUMIFS(Sonderzahlungen!$D$8:$D$67,Sonderzahlungen!$G$8:$G$67,$B92,Sonderzahlungen!$E$8:$E$67,"Nach Strategie")-(IF(AND(Schulden!J8&lt;Schulden!J16,D92&gt;0),MAX(0,D92+E92-MIN(Schulden!G8,D92+E92)),0)+IF(AND(Schulden!J9&lt;Schulden!J16,H92&gt;0),MAX(0,H92+I92-MIN(Schulden!G9,H92+I92)),0)+IF(AND(Schulden!J10&lt;Schulden!J16,L92&gt;0),MAX(0,L92+M92-MIN(Schulden!G10,L92+M92)),0)+IF(AND(Schulden!J11&lt;Schulden!J16,P92&gt;0),MAX(0,P92+Q92-MIN(Schulden!G11,P92+Q92)),0)+IF(AND(Schulden!J12&lt;Schulden!J16,T92&gt;0),MAX(0,T92+U92-MIN(Schulden!G12,T92+U92)),0)+IF(AND(Schulden!J13&lt;Schulden!J16,X92&gt;0),MAX(0,X92+Y92-MIN(Schulden!G13,X92+Y92)),0)+IF(AND(Schulden!J14&lt;Schulden!J16,AB92&gt;0),MAX(0,AB92+AC92-MIN(Schulden!G14,AB92+AC92)),0)+IF(AND(Schulden!J15&lt;Schulden!J16,AF92&gt;0),MAX(0,AF92+AG92-MIN(Schulden!G15,AF92+AG92)),0)+IF(AND(Schulden!J16&lt;Schulden!J16,AJ92&gt;0),MAX(0,AJ92+AK92-MIN(Schulden!G16,AJ92+AK92)),0)+IF(AND(Schulden!J17&lt;Schulden!J16,AN92&gt;0),MAX(0,AN92+AO92-MIN(Schulden!G17,AN92+AO92)),0)+IF(AND(Schulden!J18&lt;Schulden!J16,AR92&gt;0),MAX(0,AR92+AS92-MIN(Schulden!G18,AR92+AS92)),0)+IF(AND(Schulden!J19&lt;Schulden!J16,AV92&gt;0),MAX(0,AV92+AW92-MIN(Schulden!G19,AV92+AW92)),0)+IF(AND(Schulden!J20&lt;Schulden!J16,AZ92&gt;0),MAX(0,AZ92+BA92-MIN(Schulden!G20,AZ92+BA92)),0)+IF(AND(Schulden!J21&lt;Schulden!J16,BD92&gt;0),MAX(0,BD92+BE92-MIN(Schulden!G21,BD92+BE92)),0)+IF(AND(Schulden!J22&lt;Schulden!J16,BH92&gt;0),MAX(0,BH92+BI92-MIN(Schulden!G22,BH92+BI92)),0))),MAX(0,AJ92+AK92-MIN(Schulden!G16,AJ92+AK92)))+SUMIFS(Sonderzahlungen!$D$8:$D$67,Sonderzahlungen!$G$8:$G$67,$B92,Sonderzahlungen!$E$8:$E$67,"Gezielte Schuld",Sonderzahlungen!$F$8:$F$67,Schulden!B16)))</f>
        <v/>
      </c>
      <c r="AM92" s="24">
        <f>MAX(0,AJ92+AK92-AL92)</f>
        <v/>
      </c>
      <c r="AN92" s="24">
        <f>AQ91</f>
        <v/>
      </c>
      <c r="AO92" s="24">
        <f>IF(AN92&lt;=0,0,AN92*Schulden!F17/12)</f>
        <v/>
      </c>
      <c r="AP92" s="24">
        <f>IF(AN92&lt;=0,0,MIN(AN92+AO92,MIN(Schulden!G17,AN92+AO92)+MIN(MAX(0,Strategie!$C$9+SUMIFS(Sonderzahlungen!$D$8:$D$67,Sonderzahlungen!$G$8:$G$67,$B92,Sonderzahlungen!$E$8:$E$67,"Nach Strategie")-(IF(AND(Schulden!J8&lt;Schulden!J17,D92&gt;0),MAX(0,D92+E92-MIN(Schulden!G8,D92+E92)),0)+IF(AND(Schulden!J9&lt;Schulden!J17,H92&gt;0),MAX(0,H92+I92-MIN(Schulden!G9,H92+I92)),0)+IF(AND(Schulden!J10&lt;Schulden!J17,L92&gt;0),MAX(0,L92+M92-MIN(Schulden!G10,L92+M92)),0)+IF(AND(Schulden!J11&lt;Schulden!J17,P92&gt;0),MAX(0,P92+Q92-MIN(Schulden!G11,P92+Q92)),0)+IF(AND(Schulden!J12&lt;Schulden!J17,T92&gt;0),MAX(0,T92+U92-MIN(Schulden!G12,T92+U92)),0)+IF(AND(Schulden!J13&lt;Schulden!J17,X92&gt;0),MAX(0,X92+Y92-MIN(Schulden!G13,X92+Y92)),0)+IF(AND(Schulden!J14&lt;Schulden!J17,AB92&gt;0),MAX(0,AB92+AC92-MIN(Schulden!G14,AB92+AC92)),0)+IF(AND(Schulden!J15&lt;Schulden!J17,AF92&gt;0),MAX(0,AF92+AG92-MIN(Schulden!G15,AF92+AG92)),0)+IF(AND(Schulden!J16&lt;Schulden!J17,AJ92&gt;0),MAX(0,AJ92+AK92-MIN(Schulden!G16,AJ92+AK92)),0)+IF(AND(Schulden!J17&lt;Schulden!J17,AN92&gt;0),MAX(0,AN92+AO92-MIN(Schulden!G17,AN92+AO92)),0)+IF(AND(Schulden!J18&lt;Schulden!J17,AR92&gt;0),MAX(0,AR92+AS92-MIN(Schulden!G18,AR92+AS92)),0)+IF(AND(Schulden!J19&lt;Schulden!J17,AV92&gt;0),MAX(0,AV92+AW92-MIN(Schulden!G19,AV92+AW92)),0)+IF(AND(Schulden!J20&lt;Schulden!J17,AZ92&gt;0),MAX(0,AZ92+BA92-MIN(Schulden!G20,AZ92+BA92)),0)+IF(AND(Schulden!J21&lt;Schulden!J17,BD92&gt;0),MAX(0,BD92+BE92-MIN(Schulden!G21,BD92+BE92)),0)+IF(AND(Schulden!J22&lt;Schulden!J17,BH92&gt;0),MAX(0,BH92+BI92-MIN(Schulden!G22,BH92+BI92)),0))),MAX(0,AN92+AO92-MIN(Schulden!G17,AN92+AO92)))+SUMIFS(Sonderzahlungen!$D$8:$D$67,Sonderzahlungen!$G$8:$G$67,$B92,Sonderzahlungen!$E$8:$E$67,"Gezielte Schuld",Sonderzahlungen!$F$8:$F$67,Schulden!B17)))</f>
        <v/>
      </c>
      <c r="AQ92" s="24">
        <f>MAX(0,AN92+AO92-AP92)</f>
        <v/>
      </c>
      <c r="AR92" s="24">
        <f>AU91</f>
        <v/>
      </c>
      <c r="AS92" s="24">
        <f>IF(AR92&lt;=0,0,AR92*Schulden!F18/12)</f>
        <v/>
      </c>
      <c r="AT92" s="24">
        <f>IF(AR92&lt;=0,0,MIN(AR92+AS92,MIN(Schulden!G18,AR92+AS92)+MIN(MAX(0,Strategie!$C$9+SUMIFS(Sonderzahlungen!$D$8:$D$67,Sonderzahlungen!$G$8:$G$67,$B92,Sonderzahlungen!$E$8:$E$67,"Nach Strategie")-(IF(AND(Schulden!J8&lt;Schulden!J18,D92&gt;0),MAX(0,D92+E92-MIN(Schulden!G8,D92+E92)),0)+IF(AND(Schulden!J9&lt;Schulden!J18,H92&gt;0),MAX(0,H92+I92-MIN(Schulden!G9,H92+I92)),0)+IF(AND(Schulden!J10&lt;Schulden!J18,L92&gt;0),MAX(0,L92+M92-MIN(Schulden!G10,L92+M92)),0)+IF(AND(Schulden!J11&lt;Schulden!J18,P92&gt;0),MAX(0,P92+Q92-MIN(Schulden!G11,P92+Q92)),0)+IF(AND(Schulden!J12&lt;Schulden!J18,T92&gt;0),MAX(0,T92+U92-MIN(Schulden!G12,T92+U92)),0)+IF(AND(Schulden!J13&lt;Schulden!J18,X92&gt;0),MAX(0,X92+Y92-MIN(Schulden!G13,X92+Y92)),0)+IF(AND(Schulden!J14&lt;Schulden!J18,AB92&gt;0),MAX(0,AB92+AC92-MIN(Schulden!G14,AB92+AC92)),0)+IF(AND(Schulden!J15&lt;Schulden!J18,AF92&gt;0),MAX(0,AF92+AG92-MIN(Schulden!G15,AF92+AG92)),0)+IF(AND(Schulden!J16&lt;Schulden!J18,AJ92&gt;0),MAX(0,AJ92+AK92-MIN(Schulden!G16,AJ92+AK92)),0)+IF(AND(Schulden!J17&lt;Schulden!J18,AN92&gt;0),MAX(0,AN92+AO92-MIN(Schulden!G17,AN92+AO92)),0)+IF(AND(Schulden!J18&lt;Schulden!J18,AR92&gt;0),MAX(0,AR92+AS92-MIN(Schulden!G18,AR92+AS92)),0)+IF(AND(Schulden!J19&lt;Schulden!J18,AV92&gt;0),MAX(0,AV92+AW92-MIN(Schulden!G19,AV92+AW92)),0)+IF(AND(Schulden!J20&lt;Schulden!J18,AZ92&gt;0),MAX(0,AZ92+BA92-MIN(Schulden!G20,AZ92+BA92)),0)+IF(AND(Schulden!J21&lt;Schulden!J18,BD92&gt;0),MAX(0,BD92+BE92-MIN(Schulden!G21,BD92+BE92)),0)+IF(AND(Schulden!J22&lt;Schulden!J18,BH92&gt;0),MAX(0,BH92+BI92-MIN(Schulden!G22,BH92+BI92)),0))),MAX(0,AR92+AS92-MIN(Schulden!G18,AR92+AS92)))+SUMIFS(Sonderzahlungen!$D$8:$D$67,Sonderzahlungen!$G$8:$G$67,$B92,Sonderzahlungen!$E$8:$E$67,"Gezielte Schuld",Sonderzahlungen!$F$8:$F$67,Schulden!B18)))</f>
        <v/>
      </c>
      <c r="AU92" s="24">
        <f>MAX(0,AR92+AS92-AT92)</f>
        <v/>
      </c>
      <c r="AV92" s="24">
        <f>AY91</f>
        <v/>
      </c>
      <c r="AW92" s="24">
        <f>IF(AV92&lt;=0,0,AV92*Schulden!F19/12)</f>
        <v/>
      </c>
      <c r="AX92" s="24">
        <f>IF(AV92&lt;=0,0,MIN(AV92+AW92,MIN(Schulden!G19,AV92+AW92)+MIN(MAX(0,Strategie!$C$9+SUMIFS(Sonderzahlungen!$D$8:$D$67,Sonderzahlungen!$G$8:$G$67,$B92,Sonderzahlungen!$E$8:$E$67,"Nach Strategie")-(IF(AND(Schulden!J8&lt;Schulden!J19,D92&gt;0),MAX(0,D92+E92-MIN(Schulden!G8,D92+E92)),0)+IF(AND(Schulden!J9&lt;Schulden!J19,H92&gt;0),MAX(0,H92+I92-MIN(Schulden!G9,H92+I92)),0)+IF(AND(Schulden!J10&lt;Schulden!J19,L92&gt;0),MAX(0,L92+M92-MIN(Schulden!G10,L92+M92)),0)+IF(AND(Schulden!J11&lt;Schulden!J19,P92&gt;0),MAX(0,P92+Q92-MIN(Schulden!G11,P92+Q92)),0)+IF(AND(Schulden!J12&lt;Schulden!J19,T92&gt;0),MAX(0,T92+U92-MIN(Schulden!G12,T92+U92)),0)+IF(AND(Schulden!J13&lt;Schulden!J19,X92&gt;0),MAX(0,X92+Y92-MIN(Schulden!G13,X92+Y92)),0)+IF(AND(Schulden!J14&lt;Schulden!J19,AB92&gt;0),MAX(0,AB92+AC92-MIN(Schulden!G14,AB92+AC92)),0)+IF(AND(Schulden!J15&lt;Schulden!J19,AF92&gt;0),MAX(0,AF92+AG92-MIN(Schulden!G15,AF92+AG92)),0)+IF(AND(Schulden!J16&lt;Schulden!J19,AJ92&gt;0),MAX(0,AJ92+AK92-MIN(Schulden!G16,AJ92+AK92)),0)+IF(AND(Schulden!J17&lt;Schulden!J19,AN92&gt;0),MAX(0,AN92+AO92-MIN(Schulden!G17,AN92+AO92)),0)+IF(AND(Schulden!J18&lt;Schulden!J19,AR92&gt;0),MAX(0,AR92+AS92-MIN(Schulden!G18,AR92+AS92)),0)+IF(AND(Schulden!J19&lt;Schulden!J19,AV92&gt;0),MAX(0,AV92+AW92-MIN(Schulden!G19,AV92+AW92)),0)+IF(AND(Schulden!J20&lt;Schulden!J19,AZ92&gt;0),MAX(0,AZ92+BA92-MIN(Schulden!G20,AZ92+BA92)),0)+IF(AND(Schulden!J21&lt;Schulden!J19,BD92&gt;0),MAX(0,BD92+BE92-MIN(Schulden!G21,BD92+BE92)),0)+IF(AND(Schulden!J22&lt;Schulden!J19,BH92&gt;0),MAX(0,BH92+BI92-MIN(Schulden!G22,BH92+BI92)),0))),MAX(0,AV92+AW92-MIN(Schulden!G19,AV92+AW92)))+SUMIFS(Sonderzahlungen!$D$8:$D$67,Sonderzahlungen!$G$8:$G$67,$B92,Sonderzahlungen!$E$8:$E$67,"Gezielte Schuld",Sonderzahlungen!$F$8:$F$67,Schulden!B19)))</f>
        <v/>
      </c>
      <c r="AY92" s="24">
        <f>MAX(0,AV92+AW92-AX92)</f>
        <v/>
      </c>
      <c r="AZ92" s="24">
        <f>BC91</f>
        <v/>
      </c>
      <c r="BA92" s="24">
        <f>IF(AZ92&lt;=0,0,AZ92*Schulden!F20/12)</f>
        <v/>
      </c>
      <c r="BB92" s="24">
        <f>IF(AZ92&lt;=0,0,MIN(AZ92+BA92,MIN(Schulden!G20,AZ92+BA92)+MIN(MAX(0,Strategie!$C$9+SUMIFS(Sonderzahlungen!$D$8:$D$67,Sonderzahlungen!$G$8:$G$67,$B92,Sonderzahlungen!$E$8:$E$67,"Nach Strategie")-(IF(AND(Schulden!J8&lt;Schulden!J20,D92&gt;0),MAX(0,D92+E92-MIN(Schulden!G8,D92+E92)),0)+IF(AND(Schulden!J9&lt;Schulden!J20,H92&gt;0),MAX(0,H92+I92-MIN(Schulden!G9,H92+I92)),0)+IF(AND(Schulden!J10&lt;Schulden!J20,L92&gt;0),MAX(0,L92+M92-MIN(Schulden!G10,L92+M92)),0)+IF(AND(Schulden!J11&lt;Schulden!J20,P92&gt;0),MAX(0,P92+Q92-MIN(Schulden!G11,P92+Q92)),0)+IF(AND(Schulden!J12&lt;Schulden!J20,T92&gt;0),MAX(0,T92+U92-MIN(Schulden!G12,T92+U92)),0)+IF(AND(Schulden!J13&lt;Schulden!J20,X92&gt;0),MAX(0,X92+Y92-MIN(Schulden!G13,X92+Y92)),0)+IF(AND(Schulden!J14&lt;Schulden!J20,AB92&gt;0),MAX(0,AB92+AC92-MIN(Schulden!G14,AB92+AC92)),0)+IF(AND(Schulden!J15&lt;Schulden!J20,AF92&gt;0),MAX(0,AF92+AG92-MIN(Schulden!G15,AF92+AG92)),0)+IF(AND(Schulden!J16&lt;Schulden!J20,AJ92&gt;0),MAX(0,AJ92+AK92-MIN(Schulden!G16,AJ92+AK92)),0)+IF(AND(Schulden!J17&lt;Schulden!J20,AN92&gt;0),MAX(0,AN92+AO92-MIN(Schulden!G17,AN92+AO92)),0)+IF(AND(Schulden!J18&lt;Schulden!J20,AR92&gt;0),MAX(0,AR92+AS92-MIN(Schulden!G18,AR92+AS92)),0)+IF(AND(Schulden!J19&lt;Schulden!J20,AV92&gt;0),MAX(0,AV92+AW92-MIN(Schulden!G19,AV92+AW92)),0)+IF(AND(Schulden!J20&lt;Schulden!J20,AZ92&gt;0),MAX(0,AZ92+BA92-MIN(Schulden!G20,AZ92+BA92)),0)+IF(AND(Schulden!J21&lt;Schulden!J20,BD92&gt;0),MAX(0,BD92+BE92-MIN(Schulden!G21,BD92+BE92)),0)+IF(AND(Schulden!J22&lt;Schulden!J20,BH92&gt;0),MAX(0,BH92+BI92-MIN(Schulden!G22,BH92+BI92)),0))),MAX(0,AZ92+BA92-MIN(Schulden!G20,AZ92+BA92)))+SUMIFS(Sonderzahlungen!$D$8:$D$67,Sonderzahlungen!$G$8:$G$67,$B92,Sonderzahlungen!$E$8:$E$67,"Gezielte Schuld",Sonderzahlungen!$F$8:$F$67,Schulden!B20)))</f>
        <v/>
      </c>
      <c r="BC92" s="24">
        <f>MAX(0,AZ92+BA92-BB92)</f>
        <v/>
      </c>
      <c r="BD92" s="24">
        <f>BG91</f>
        <v/>
      </c>
      <c r="BE92" s="24">
        <f>IF(BD92&lt;=0,0,BD92*Schulden!F21/12)</f>
        <v/>
      </c>
      <c r="BF92" s="24">
        <f>IF(BD92&lt;=0,0,MIN(BD92+BE92,MIN(Schulden!G21,BD92+BE92)+MIN(MAX(0,Strategie!$C$9+SUMIFS(Sonderzahlungen!$D$8:$D$67,Sonderzahlungen!$G$8:$G$67,$B92,Sonderzahlungen!$E$8:$E$67,"Nach Strategie")-(IF(AND(Schulden!J8&lt;Schulden!J21,D92&gt;0),MAX(0,D92+E92-MIN(Schulden!G8,D92+E92)),0)+IF(AND(Schulden!J9&lt;Schulden!J21,H92&gt;0),MAX(0,H92+I92-MIN(Schulden!G9,H92+I92)),0)+IF(AND(Schulden!J10&lt;Schulden!J21,L92&gt;0),MAX(0,L92+M92-MIN(Schulden!G10,L92+M92)),0)+IF(AND(Schulden!J11&lt;Schulden!J21,P92&gt;0),MAX(0,P92+Q92-MIN(Schulden!G11,P92+Q92)),0)+IF(AND(Schulden!J12&lt;Schulden!J21,T92&gt;0),MAX(0,T92+U92-MIN(Schulden!G12,T92+U92)),0)+IF(AND(Schulden!J13&lt;Schulden!J21,X92&gt;0),MAX(0,X92+Y92-MIN(Schulden!G13,X92+Y92)),0)+IF(AND(Schulden!J14&lt;Schulden!J21,AB92&gt;0),MAX(0,AB92+AC92-MIN(Schulden!G14,AB92+AC92)),0)+IF(AND(Schulden!J15&lt;Schulden!J21,AF92&gt;0),MAX(0,AF92+AG92-MIN(Schulden!G15,AF92+AG92)),0)+IF(AND(Schulden!J16&lt;Schulden!J21,AJ92&gt;0),MAX(0,AJ92+AK92-MIN(Schulden!G16,AJ92+AK92)),0)+IF(AND(Schulden!J17&lt;Schulden!J21,AN92&gt;0),MAX(0,AN92+AO92-MIN(Schulden!G17,AN92+AO92)),0)+IF(AND(Schulden!J18&lt;Schulden!J21,AR92&gt;0),MAX(0,AR92+AS92-MIN(Schulden!G18,AR92+AS92)),0)+IF(AND(Schulden!J19&lt;Schulden!J21,AV92&gt;0),MAX(0,AV92+AW92-MIN(Schulden!G19,AV92+AW92)),0)+IF(AND(Schulden!J20&lt;Schulden!J21,AZ92&gt;0),MAX(0,AZ92+BA92-MIN(Schulden!G20,AZ92+BA92)),0)+IF(AND(Schulden!J21&lt;Schulden!J21,BD92&gt;0),MAX(0,BD92+BE92-MIN(Schulden!G21,BD92+BE92)),0)+IF(AND(Schulden!J22&lt;Schulden!J21,BH92&gt;0),MAX(0,BH92+BI92-MIN(Schulden!G22,BH92+BI92)),0))),MAX(0,BD92+BE92-MIN(Schulden!G21,BD92+BE92)))+SUMIFS(Sonderzahlungen!$D$8:$D$67,Sonderzahlungen!$G$8:$G$67,$B92,Sonderzahlungen!$E$8:$E$67,"Gezielte Schuld",Sonderzahlungen!$F$8:$F$67,Schulden!B21)))</f>
        <v/>
      </c>
      <c r="BG92" s="24">
        <f>MAX(0,BD92+BE92-BF92)</f>
        <v/>
      </c>
      <c r="BH92" s="24">
        <f>BK91</f>
        <v/>
      </c>
      <c r="BI92" s="24">
        <f>IF(BH92&lt;=0,0,BH92*Schulden!F22/12)</f>
        <v/>
      </c>
      <c r="BJ92" s="24">
        <f>IF(BH92&lt;=0,0,MIN(BH92+BI92,MIN(Schulden!G22,BH92+BI92)+MIN(MAX(0,Strategie!$C$9+SUMIFS(Sonderzahlungen!$D$8:$D$67,Sonderzahlungen!$G$8:$G$67,$B92,Sonderzahlungen!$E$8:$E$67,"Nach Strategie")-(IF(AND(Schulden!J8&lt;Schulden!J22,D92&gt;0),MAX(0,D92+E92-MIN(Schulden!G8,D92+E92)),0)+IF(AND(Schulden!J9&lt;Schulden!J22,H92&gt;0),MAX(0,H92+I92-MIN(Schulden!G9,H92+I92)),0)+IF(AND(Schulden!J10&lt;Schulden!J22,L92&gt;0),MAX(0,L92+M92-MIN(Schulden!G10,L92+M92)),0)+IF(AND(Schulden!J11&lt;Schulden!J22,P92&gt;0),MAX(0,P92+Q92-MIN(Schulden!G11,P92+Q92)),0)+IF(AND(Schulden!J12&lt;Schulden!J22,T92&gt;0),MAX(0,T92+U92-MIN(Schulden!G12,T92+U92)),0)+IF(AND(Schulden!J13&lt;Schulden!J22,X92&gt;0),MAX(0,X92+Y92-MIN(Schulden!G13,X92+Y92)),0)+IF(AND(Schulden!J14&lt;Schulden!J22,AB92&gt;0),MAX(0,AB92+AC92-MIN(Schulden!G14,AB92+AC92)),0)+IF(AND(Schulden!J15&lt;Schulden!J22,AF92&gt;0),MAX(0,AF92+AG92-MIN(Schulden!G15,AF92+AG92)),0)+IF(AND(Schulden!J16&lt;Schulden!J22,AJ92&gt;0),MAX(0,AJ92+AK92-MIN(Schulden!G16,AJ92+AK92)),0)+IF(AND(Schulden!J17&lt;Schulden!J22,AN92&gt;0),MAX(0,AN92+AO92-MIN(Schulden!G17,AN92+AO92)),0)+IF(AND(Schulden!J18&lt;Schulden!J22,AR92&gt;0),MAX(0,AR92+AS92-MIN(Schulden!G18,AR92+AS92)),0)+IF(AND(Schulden!J19&lt;Schulden!J22,AV92&gt;0),MAX(0,AV92+AW92-MIN(Schulden!G19,AV92+AW92)),0)+IF(AND(Schulden!J20&lt;Schulden!J22,AZ92&gt;0),MAX(0,AZ92+BA92-MIN(Schulden!G20,AZ92+BA92)),0)+IF(AND(Schulden!J21&lt;Schulden!J22,BD92&gt;0),MAX(0,BD92+BE92-MIN(Schulden!G21,BD92+BE92)),0)+IF(AND(Schulden!J22&lt;Schulden!J22,BH92&gt;0),MAX(0,BH92+BI92-MIN(Schulden!G22,BH92+BI92)),0))),MAX(0,BH92+BI92-MIN(Schulden!G22,BH92+BI92)))+SUMIFS(Sonderzahlungen!$D$8:$D$67,Sonderzahlungen!$G$8:$G$67,$B92,Sonderzahlungen!$E$8:$E$67,"Gezielte Schuld",Sonderzahlungen!$F$8:$F$67,Schulden!B22)))</f>
        <v/>
      </c>
      <c r="BK92" s="24">
        <f>MAX(0,BH92+BI92-BJ92)</f>
        <v/>
      </c>
    </row>
    <row r="93">
      <c r="B93" s="23">
        <f>EDATE(B92,1)</f>
        <v/>
      </c>
      <c r="C93" s="24">
        <f>SUMIFS(Sonderzahlungen!$D$8:$D$67,Sonderzahlungen!$G$8:$G$67,B93)</f>
        <v/>
      </c>
      <c r="D93" s="24">
        <f>G92</f>
        <v/>
      </c>
      <c r="E93" s="24">
        <f>IF(D93&lt;=0,0,D93*Schulden!F8/12)</f>
        <v/>
      </c>
      <c r="F93" s="24">
        <f>IF(D93&lt;=0,0,MIN(D93+E93,MIN(Schulden!G8,D93+E93)+MIN(MAX(0,Strategie!$C$9+SUMIFS(Sonderzahlungen!$D$8:$D$67,Sonderzahlungen!$G$8:$G$67,$B93,Sonderzahlungen!$E$8:$E$67,"Nach Strategie")-(IF(AND(Schulden!J8&lt;Schulden!J8,D93&gt;0),MAX(0,D93+E93-MIN(Schulden!G8,D93+E93)),0)+IF(AND(Schulden!J9&lt;Schulden!J8,H93&gt;0),MAX(0,H93+I93-MIN(Schulden!G9,H93+I93)),0)+IF(AND(Schulden!J10&lt;Schulden!J8,L93&gt;0),MAX(0,L93+M93-MIN(Schulden!G10,L93+M93)),0)+IF(AND(Schulden!J11&lt;Schulden!J8,P93&gt;0),MAX(0,P93+Q93-MIN(Schulden!G11,P93+Q93)),0)+IF(AND(Schulden!J12&lt;Schulden!J8,T93&gt;0),MAX(0,T93+U93-MIN(Schulden!G12,T93+U93)),0)+IF(AND(Schulden!J13&lt;Schulden!J8,X93&gt;0),MAX(0,X93+Y93-MIN(Schulden!G13,X93+Y93)),0)+IF(AND(Schulden!J14&lt;Schulden!J8,AB93&gt;0),MAX(0,AB93+AC93-MIN(Schulden!G14,AB93+AC93)),0)+IF(AND(Schulden!J15&lt;Schulden!J8,AF93&gt;0),MAX(0,AF93+AG93-MIN(Schulden!G15,AF93+AG93)),0)+IF(AND(Schulden!J16&lt;Schulden!J8,AJ93&gt;0),MAX(0,AJ93+AK93-MIN(Schulden!G16,AJ93+AK93)),0)+IF(AND(Schulden!J17&lt;Schulden!J8,AN93&gt;0),MAX(0,AN93+AO93-MIN(Schulden!G17,AN93+AO93)),0)+IF(AND(Schulden!J18&lt;Schulden!J8,AR93&gt;0),MAX(0,AR93+AS93-MIN(Schulden!G18,AR93+AS93)),0)+IF(AND(Schulden!J19&lt;Schulden!J8,AV93&gt;0),MAX(0,AV93+AW93-MIN(Schulden!G19,AV93+AW93)),0)+IF(AND(Schulden!J20&lt;Schulden!J8,AZ93&gt;0),MAX(0,AZ93+BA93-MIN(Schulden!G20,AZ93+BA93)),0)+IF(AND(Schulden!J21&lt;Schulden!J8,BD93&gt;0),MAX(0,BD93+BE93-MIN(Schulden!G21,BD93+BE93)),0)+IF(AND(Schulden!J22&lt;Schulden!J8,BH93&gt;0),MAX(0,BH93+BI93-MIN(Schulden!G22,BH93+BI93)),0))),MAX(0,D93+E93-MIN(Schulden!G8,D93+E93)))+SUMIFS(Sonderzahlungen!$D$8:$D$67,Sonderzahlungen!$G$8:$G$67,$B93,Sonderzahlungen!$E$8:$E$67,"Gezielte Schuld",Sonderzahlungen!$F$8:$F$67,Schulden!B8)))</f>
        <v/>
      </c>
      <c r="G93" s="24">
        <f>MAX(0,D93+E93-F93)</f>
        <v/>
      </c>
      <c r="H93" s="24">
        <f>K92</f>
        <v/>
      </c>
      <c r="I93" s="24">
        <f>IF(H93&lt;=0,0,H93*Schulden!F9/12)</f>
        <v/>
      </c>
      <c r="J93" s="24">
        <f>IF(H93&lt;=0,0,MIN(H93+I93,MIN(Schulden!G9,H93+I93)+MIN(MAX(0,Strategie!$C$9+SUMIFS(Sonderzahlungen!$D$8:$D$67,Sonderzahlungen!$G$8:$G$67,$B93,Sonderzahlungen!$E$8:$E$67,"Nach Strategie")-(IF(AND(Schulden!J8&lt;Schulden!J9,D93&gt;0),MAX(0,D93+E93-MIN(Schulden!G8,D93+E93)),0)+IF(AND(Schulden!J9&lt;Schulden!J9,H93&gt;0),MAX(0,H93+I93-MIN(Schulden!G9,H93+I93)),0)+IF(AND(Schulden!J10&lt;Schulden!J9,L93&gt;0),MAX(0,L93+M93-MIN(Schulden!G10,L93+M93)),0)+IF(AND(Schulden!J11&lt;Schulden!J9,P93&gt;0),MAX(0,P93+Q93-MIN(Schulden!G11,P93+Q93)),0)+IF(AND(Schulden!J12&lt;Schulden!J9,T93&gt;0),MAX(0,T93+U93-MIN(Schulden!G12,T93+U93)),0)+IF(AND(Schulden!J13&lt;Schulden!J9,X93&gt;0),MAX(0,X93+Y93-MIN(Schulden!G13,X93+Y93)),0)+IF(AND(Schulden!J14&lt;Schulden!J9,AB93&gt;0),MAX(0,AB93+AC93-MIN(Schulden!G14,AB93+AC93)),0)+IF(AND(Schulden!J15&lt;Schulden!J9,AF93&gt;0),MAX(0,AF93+AG93-MIN(Schulden!G15,AF93+AG93)),0)+IF(AND(Schulden!J16&lt;Schulden!J9,AJ93&gt;0),MAX(0,AJ93+AK93-MIN(Schulden!G16,AJ93+AK93)),0)+IF(AND(Schulden!J17&lt;Schulden!J9,AN93&gt;0),MAX(0,AN93+AO93-MIN(Schulden!G17,AN93+AO93)),0)+IF(AND(Schulden!J18&lt;Schulden!J9,AR93&gt;0),MAX(0,AR93+AS93-MIN(Schulden!G18,AR93+AS93)),0)+IF(AND(Schulden!J19&lt;Schulden!J9,AV93&gt;0),MAX(0,AV93+AW93-MIN(Schulden!G19,AV93+AW93)),0)+IF(AND(Schulden!J20&lt;Schulden!J9,AZ93&gt;0),MAX(0,AZ93+BA93-MIN(Schulden!G20,AZ93+BA93)),0)+IF(AND(Schulden!J21&lt;Schulden!J9,BD93&gt;0),MAX(0,BD93+BE93-MIN(Schulden!G21,BD93+BE93)),0)+IF(AND(Schulden!J22&lt;Schulden!J9,BH93&gt;0),MAX(0,BH93+BI93-MIN(Schulden!G22,BH93+BI93)),0))),MAX(0,H93+I93-MIN(Schulden!G9,H93+I93)))+SUMIFS(Sonderzahlungen!$D$8:$D$67,Sonderzahlungen!$G$8:$G$67,$B93,Sonderzahlungen!$E$8:$E$67,"Gezielte Schuld",Sonderzahlungen!$F$8:$F$67,Schulden!B9)))</f>
        <v/>
      </c>
      <c r="K93" s="24">
        <f>MAX(0,H93+I93-J93)</f>
        <v/>
      </c>
      <c r="L93" s="24">
        <f>O92</f>
        <v/>
      </c>
      <c r="M93" s="24">
        <f>IF(L93&lt;=0,0,L93*Schulden!F10/12)</f>
        <v/>
      </c>
      <c r="N93" s="24">
        <f>IF(L93&lt;=0,0,MIN(L93+M93,MIN(Schulden!G10,L93+M93)+MIN(MAX(0,Strategie!$C$9+SUMIFS(Sonderzahlungen!$D$8:$D$67,Sonderzahlungen!$G$8:$G$67,$B93,Sonderzahlungen!$E$8:$E$67,"Nach Strategie")-(IF(AND(Schulden!J8&lt;Schulden!J10,D93&gt;0),MAX(0,D93+E93-MIN(Schulden!G8,D93+E93)),0)+IF(AND(Schulden!J9&lt;Schulden!J10,H93&gt;0),MAX(0,H93+I93-MIN(Schulden!G9,H93+I93)),0)+IF(AND(Schulden!J10&lt;Schulden!J10,L93&gt;0),MAX(0,L93+M93-MIN(Schulden!G10,L93+M93)),0)+IF(AND(Schulden!J11&lt;Schulden!J10,P93&gt;0),MAX(0,P93+Q93-MIN(Schulden!G11,P93+Q93)),0)+IF(AND(Schulden!J12&lt;Schulden!J10,T93&gt;0),MAX(0,T93+U93-MIN(Schulden!G12,T93+U93)),0)+IF(AND(Schulden!J13&lt;Schulden!J10,X93&gt;0),MAX(0,X93+Y93-MIN(Schulden!G13,X93+Y93)),0)+IF(AND(Schulden!J14&lt;Schulden!J10,AB93&gt;0),MAX(0,AB93+AC93-MIN(Schulden!G14,AB93+AC93)),0)+IF(AND(Schulden!J15&lt;Schulden!J10,AF93&gt;0),MAX(0,AF93+AG93-MIN(Schulden!G15,AF93+AG93)),0)+IF(AND(Schulden!J16&lt;Schulden!J10,AJ93&gt;0),MAX(0,AJ93+AK93-MIN(Schulden!G16,AJ93+AK93)),0)+IF(AND(Schulden!J17&lt;Schulden!J10,AN93&gt;0),MAX(0,AN93+AO93-MIN(Schulden!G17,AN93+AO93)),0)+IF(AND(Schulden!J18&lt;Schulden!J10,AR93&gt;0),MAX(0,AR93+AS93-MIN(Schulden!G18,AR93+AS93)),0)+IF(AND(Schulden!J19&lt;Schulden!J10,AV93&gt;0),MAX(0,AV93+AW93-MIN(Schulden!G19,AV93+AW93)),0)+IF(AND(Schulden!J20&lt;Schulden!J10,AZ93&gt;0),MAX(0,AZ93+BA93-MIN(Schulden!G20,AZ93+BA93)),0)+IF(AND(Schulden!J21&lt;Schulden!J10,BD93&gt;0),MAX(0,BD93+BE93-MIN(Schulden!G21,BD93+BE93)),0)+IF(AND(Schulden!J22&lt;Schulden!J10,BH93&gt;0),MAX(0,BH93+BI93-MIN(Schulden!G22,BH93+BI93)),0))),MAX(0,L93+M93-MIN(Schulden!G10,L93+M93)))+SUMIFS(Sonderzahlungen!$D$8:$D$67,Sonderzahlungen!$G$8:$G$67,$B93,Sonderzahlungen!$E$8:$E$67,"Gezielte Schuld",Sonderzahlungen!$F$8:$F$67,Schulden!B10)))</f>
        <v/>
      </c>
      <c r="O93" s="24">
        <f>MAX(0,L93+M93-N93)</f>
        <v/>
      </c>
      <c r="P93" s="24">
        <f>S92</f>
        <v/>
      </c>
      <c r="Q93" s="24">
        <f>IF(P93&lt;=0,0,P93*Schulden!F11/12)</f>
        <v/>
      </c>
      <c r="R93" s="24">
        <f>IF(P93&lt;=0,0,MIN(P93+Q93,MIN(Schulden!G11,P93+Q93)+MIN(MAX(0,Strategie!$C$9+SUMIFS(Sonderzahlungen!$D$8:$D$67,Sonderzahlungen!$G$8:$G$67,$B93,Sonderzahlungen!$E$8:$E$67,"Nach Strategie")-(IF(AND(Schulden!J8&lt;Schulden!J11,D93&gt;0),MAX(0,D93+E93-MIN(Schulden!G8,D93+E93)),0)+IF(AND(Schulden!J9&lt;Schulden!J11,H93&gt;0),MAX(0,H93+I93-MIN(Schulden!G9,H93+I93)),0)+IF(AND(Schulden!J10&lt;Schulden!J11,L93&gt;0),MAX(0,L93+M93-MIN(Schulden!G10,L93+M93)),0)+IF(AND(Schulden!J11&lt;Schulden!J11,P93&gt;0),MAX(0,P93+Q93-MIN(Schulden!G11,P93+Q93)),0)+IF(AND(Schulden!J12&lt;Schulden!J11,T93&gt;0),MAX(0,T93+U93-MIN(Schulden!G12,T93+U93)),0)+IF(AND(Schulden!J13&lt;Schulden!J11,X93&gt;0),MAX(0,X93+Y93-MIN(Schulden!G13,X93+Y93)),0)+IF(AND(Schulden!J14&lt;Schulden!J11,AB93&gt;0),MAX(0,AB93+AC93-MIN(Schulden!G14,AB93+AC93)),0)+IF(AND(Schulden!J15&lt;Schulden!J11,AF93&gt;0),MAX(0,AF93+AG93-MIN(Schulden!G15,AF93+AG93)),0)+IF(AND(Schulden!J16&lt;Schulden!J11,AJ93&gt;0),MAX(0,AJ93+AK93-MIN(Schulden!G16,AJ93+AK93)),0)+IF(AND(Schulden!J17&lt;Schulden!J11,AN93&gt;0),MAX(0,AN93+AO93-MIN(Schulden!G17,AN93+AO93)),0)+IF(AND(Schulden!J18&lt;Schulden!J11,AR93&gt;0),MAX(0,AR93+AS93-MIN(Schulden!G18,AR93+AS93)),0)+IF(AND(Schulden!J19&lt;Schulden!J11,AV93&gt;0),MAX(0,AV93+AW93-MIN(Schulden!G19,AV93+AW93)),0)+IF(AND(Schulden!J20&lt;Schulden!J11,AZ93&gt;0),MAX(0,AZ93+BA93-MIN(Schulden!G20,AZ93+BA93)),0)+IF(AND(Schulden!J21&lt;Schulden!J11,BD93&gt;0),MAX(0,BD93+BE93-MIN(Schulden!G21,BD93+BE93)),0)+IF(AND(Schulden!J22&lt;Schulden!J11,BH93&gt;0),MAX(0,BH93+BI93-MIN(Schulden!G22,BH93+BI93)),0))),MAX(0,P93+Q93-MIN(Schulden!G11,P93+Q93)))+SUMIFS(Sonderzahlungen!$D$8:$D$67,Sonderzahlungen!$G$8:$G$67,$B93,Sonderzahlungen!$E$8:$E$67,"Gezielte Schuld",Sonderzahlungen!$F$8:$F$67,Schulden!B11)))</f>
        <v/>
      </c>
      <c r="S93" s="24">
        <f>MAX(0,P93+Q93-R93)</f>
        <v/>
      </c>
      <c r="T93" s="24">
        <f>W92</f>
        <v/>
      </c>
      <c r="U93" s="24">
        <f>IF(T93&lt;=0,0,T93*Schulden!F12/12)</f>
        <v/>
      </c>
      <c r="V93" s="24">
        <f>IF(T93&lt;=0,0,MIN(T93+U93,MIN(Schulden!G12,T93+U93)+MIN(MAX(0,Strategie!$C$9+SUMIFS(Sonderzahlungen!$D$8:$D$67,Sonderzahlungen!$G$8:$G$67,$B93,Sonderzahlungen!$E$8:$E$67,"Nach Strategie")-(IF(AND(Schulden!J8&lt;Schulden!J12,D93&gt;0),MAX(0,D93+E93-MIN(Schulden!G8,D93+E93)),0)+IF(AND(Schulden!J9&lt;Schulden!J12,H93&gt;0),MAX(0,H93+I93-MIN(Schulden!G9,H93+I93)),0)+IF(AND(Schulden!J10&lt;Schulden!J12,L93&gt;0),MAX(0,L93+M93-MIN(Schulden!G10,L93+M93)),0)+IF(AND(Schulden!J11&lt;Schulden!J12,P93&gt;0),MAX(0,P93+Q93-MIN(Schulden!G11,P93+Q93)),0)+IF(AND(Schulden!J12&lt;Schulden!J12,T93&gt;0),MAX(0,T93+U93-MIN(Schulden!G12,T93+U93)),0)+IF(AND(Schulden!J13&lt;Schulden!J12,X93&gt;0),MAX(0,X93+Y93-MIN(Schulden!G13,X93+Y93)),0)+IF(AND(Schulden!J14&lt;Schulden!J12,AB93&gt;0),MAX(0,AB93+AC93-MIN(Schulden!G14,AB93+AC93)),0)+IF(AND(Schulden!J15&lt;Schulden!J12,AF93&gt;0),MAX(0,AF93+AG93-MIN(Schulden!G15,AF93+AG93)),0)+IF(AND(Schulden!J16&lt;Schulden!J12,AJ93&gt;0),MAX(0,AJ93+AK93-MIN(Schulden!G16,AJ93+AK93)),0)+IF(AND(Schulden!J17&lt;Schulden!J12,AN93&gt;0),MAX(0,AN93+AO93-MIN(Schulden!G17,AN93+AO93)),0)+IF(AND(Schulden!J18&lt;Schulden!J12,AR93&gt;0),MAX(0,AR93+AS93-MIN(Schulden!G18,AR93+AS93)),0)+IF(AND(Schulden!J19&lt;Schulden!J12,AV93&gt;0),MAX(0,AV93+AW93-MIN(Schulden!G19,AV93+AW93)),0)+IF(AND(Schulden!J20&lt;Schulden!J12,AZ93&gt;0),MAX(0,AZ93+BA93-MIN(Schulden!G20,AZ93+BA93)),0)+IF(AND(Schulden!J21&lt;Schulden!J12,BD93&gt;0),MAX(0,BD93+BE93-MIN(Schulden!G21,BD93+BE93)),0)+IF(AND(Schulden!J22&lt;Schulden!J12,BH93&gt;0),MAX(0,BH93+BI93-MIN(Schulden!G22,BH93+BI93)),0))),MAX(0,T93+U93-MIN(Schulden!G12,T93+U93)))+SUMIFS(Sonderzahlungen!$D$8:$D$67,Sonderzahlungen!$G$8:$G$67,$B93,Sonderzahlungen!$E$8:$E$67,"Gezielte Schuld",Sonderzahlungen!$F$8:$F$67,Schulden!B12)))</f>
        <v/>
      </c>
      <c r="W93" s="24">
        <f>MAX(0,T93+U93-V93)</f>
        <v/>
      </c>
      <c r="X93" s="24">
        <f>AA92</f>
        <v/>
      </c>
      <c r="Y93" s="24">
        <f>IF(X93&lt;=0,0,X93*Schulden!F13/12)</f>
        <v/>
      </c>
      <c r="Z93" s="24">
        <f>IF(X93&lt;=0,0,MIN(X93+Y93,MIN(Schulden!G13,X93+Y93)+MIN(MAX(0,Strategie!$C$9+SUMIFS(Sonderzahlungen!$D$8:$D$67,Sonderzahlungen!$G$8:$G$67,$B93,Sonderzahlungen!$E$8:$E$67,"Nach Strategie")-(IF(AND(Schulden!J8&lt;Schulden!J13,D93&gt;0),MAX(0,D93+E93-MIN(Schulden!G8,D93+E93)),0)+IF(AND(Schulden!J9&lt;Schulden!J13,H93&gt;0),MAX(0,H93+I93-MIN(Schulden!G9,H93+I93)),0)+IF(AND(Schulden!J10&lt;Schulden!J13,L93&gt;0),MAX(0,L93+M93-MIN(Schulden!G10,L93+M93)),0)+IF(AND(Schulden!J11&lt;Schulden!J13,P93&gt;0),MAX(0,P93+Q93-MIN(Schulden!G11,P93+Q93)),0)+IF(AND(Schulden!J12&lt;Schulden!J13,T93&gt;0),MAX(0,T93+U93-MIN(Schulden!G12,T93+U93)),0)+IF(AND(Schulden!J13&lt;Schulden!J13,X93&gt;0),MAX(0,X93+Y93-MIN(Schulden!G13,X93+Y93)),0)+IF(AND(Schulden!J14&lt;Schulden!J13,AB93&gt;0),MAX(0,AB93+AC93-MIN(Schulden!G14,AB93+AC93)),0)+IF(AND(Schulden!J15&lt;Schulden!J13,AF93&gt;0),MAX(0,AF93+AG93-MIN(Schulden!G15,AF93+AG93)),0)+IF(AND(Schulden!J16&lt;Schulden!J13,AJ93&gt;0),MAX(0,AJ93+AK93-MIN(Schulden!G16,AJ93+AK93)),0)+IF(AND(Schulden!J17&lt;Schulden!J13,AN93&gt;0),MAX(0,AN93+AO93-MIN(Schulden!G17,AN93+AO93)),0)+IF(AND(Schulden!J18&lt;Schulden!J13,AR93&gt;0),MAX(0,AR93+AS93-MIN(Schulden!G18,AR93+AS93)),0)+IF(AND(Schulden!J19&lt;Schulden!J13,AV93&gt;0),MAX(0,AV93+AW93-MIN(Schulden!G19,AV93+AW93)),0)+IF(AND(Schulden!J20&lt;Schulden!J13,AZ93&gt;0),MAX(0,AZ93+BA93-MIN(Schulden!G20,AZ93+BA93)),0)+IF(AND(Schulden!J21&lt;Schulden!J13,BD93&gt;0),MAX(0,BD93+BE93-MIN(Schulden!G21,BD93+BE93)),0)+IF(AND(Schulden!J22&lt;Schulden!J13,BH93&gt;0),MAX(0,BH93+BI93-MIN(Schulden!G22,BH93+BI93)),0))),MAX(0,X93+Y93-MIN(Schulden!G13,X93+Y93)))+SUMIFS(Sonderzahlungen!$D$8:$D$67,Sonderzahlungen!$G$8:$G$67,$B93,Sonderzahlungen!$E$8:$E$67,"Gezielte Schuld",Sonderzahlungen!$F$8:$F$67,Schulden!B13)))</f>
        <v/>
      </c>
      <c r="AA93" s="24">
        <f>MAX(0,X93+Y93-Z93)</f>
        <v/>
      </c>
      <c r="AB93" s="24">
        <f>AE92</f>
        <v/>
      </c>
      <c r="AC93" s="24">
        <f>IF(AB93&lt;=0,0,AB93*Schulden!F14/12)</f>
        <v/>
      </c>
      <c r="AD93" s="24">
        <f>IF(AB93&lt;=0,0,MIN(AB93+AC93,MIN(Schulden!G14,AB93+AC93)+MIN(MAX(0,Strategie!$C$9+SUMIFS(Sonderzahlungen!$D$8:$D$67,Sonderzahlungen!$G$8:$G$67,$B93,Sonderzahlungen!$E$8:$E$67,"Nach Strategie")-(IF(AND(Schulden!J8&lt;Schulden!J14,D93&gt;0),MAX(0,D93+E93-MIN(Schulden!G8,D93+E93)),0)+IF(AND(Schulden!J9&lt;Schulden!J14,H93&gt;0),MAX(0,H93+I93-MIN(Schulden!G9,H93+I93)),0)+IF(AND(Schulden!J10&lt;Schulden!J14,L93&gt;0),MAX(0,L93+M93-MIN(Schulden!G10,L93+M93)),0)+IF(AND(Schulden!J11&lt;Schulden!J14,P93&gt;0),MAX(0,P93+Q93-MIN(Schulden!G11,P93+Q93)),0)+IF(AND(Schulden!J12&lt;Schulden!J14,T93&gt;0),MAX(0,T93+U93-MIN(Schulden!G12,T93+U93)),0)+IF(AND(Schulden!J13&lt;Schulden!J14,X93&gt;0),MAX(0,X93+Y93-MIN(Schulden!G13,X93+Y93)),0)+IF(AND(Schulden!J14&lt;Schulden!J14,AB93&gt;0),MAX(0,AB93+AC93-MIN(Schulden!G14,AB93+AC93)),0)+IF(AND(Schulden!J15&lt;Schulden!J14,AF93&gt;0),MAX(0,AF93+AG93-MIN(Schulden!G15,AF93+AG93)),0)+IF(AND(Schulden!J16&lt;Schulden!J14,AJ93&gt;0),MAX(0,AJ93+AK93-MIN(Schulden!G16,AJ93+AK93)),0)+IF(AND(Schulden!J17&lt;Schulden!J14,AN93&gt;0),MAX(0,AN93+AO93-MIN(Schulden!G17,AN93+AO93)),0)+IF(AND(Schulden!J18&lt;Schulden!J14,AR93&gt;0),MAX(0,AR93+AS93-MIN(Schulden!G18,AR93+AS93)),0)+IF(AND(Schulden!J19&lt;Schulden!J14,AV93&gt;0),MAX(0,AV93+AW93-MIN(Schulden!G19,AV93+AW93)),0)+IF(AND(Schulden!J20&lt;Schulden!J14,AZ93&gt;0),MAX(0,AZ93+BA93-MIN(Schulden!G20,AZ93+BA93)),0)+IF(AND(Schulden!J21&lt;Schulden!J14,BD93&gt;0),MAX(0,BD93+BE93-MIN(Schulden!G21,BD93+BE93)),0)+IF(AND(Schulden!J22&lt;Schulden!J14,BH93&gt;0),MAX(0,BH93+BI93-MIN(Schulden!G22,BH93+BI93)),0))),MAX(0,AB93+AC93-MIN(Schulden!G14,AB93+AC93)))+SUMIFS(Sonderzahlungen!$D$8:$D$67,Sonderzahlungen!$G$8:$G$67,$B93,Sonderzahlungen!$E$8:$E$67,"Gezielte Schuld",Sonderzahlungen!$F$8:$F$67,Schulden!B14)))</f>
        <v/>
      </c>
      <c r="AE93" s="24">
        <f>MAX(0,AB93+AC93-AD93)</f>
        <v/>
      </c>
      <c r="AF93" s="24">
        <f>AI92</f>
        <v/>
      </c>
      <c r="AG93" s="24">
        <f>IF(AF93&lt;=0,0,AF93*Schulden!F15/12)</f>
        <v/>
      </c>
      <c r="AH93" s="24">
        <f>IF(AF93&lt;=0,0,MIN(AF93+AG93,MIN(Schulden!G15,AF93+AG93)+MIN(MAX(0,Strategie!$C$9+SUMIFS(Sonderzahlungen!$D$8:$D$67,Sonderzahlungen!$G$8:$G$67,$B93,Sonderzahlungen!$E$8:$E$67,"Nach Strategie")-(IF(AND(Schulden!J8&lt;Schulden!J15,D93&gt;0),MAX(0,D93+E93-MIN(Schulden!G8,D93+E93)),0)+IF(AND(Schulden!J9&lt;Schulden!J15,H93&gt;0),MAX(0,H93+I93-MIN(Schulden!G9,H93+I93)),0)+IF(AND(Schulden!J10&lt;Schulden!J15,L93&gt;0),MAX(0,L93+M93-MIN(Schulden!G10,L93+M93)),0)+IF(AND(Schulden!J11&lt;Schulden!J15,P93&gt;0),MAX(0,P93+Q93-MIN(Schulden!G11,P93+Q93)),0)+IF(AND(Schulden!J12&lt;Schulden!J15,T93&gt;0),MAX(0,T93+U93-MIN(Schulden!G12,T93+U93)),0)+IF(AND(Schulden!J13&lt;Schulden!J15,X93&gt;0),MAX(0,X93+Y93-MIN(Schulden!G13,X93+Y93)),0)+IF(AND(Schulden!J14&lt;Schulden!J15,AB93&gt;0),MAX(0,AB93+AC93-MIN(Schulden!G14,AB93+AC93)),0)+IF(AND(Schulden!J15&lt;Schulden!J15,AF93&gt;0),MAX(0,AF93+AG93-MIN(Schulden!G15,AF93+AG93)),0)+IF(AND(Schulden!J16&lt;Schulden!J15,AJ93&gt;0),MAX(0,AJ93+AK93-MIN(Schulden!G16,AJ93+AK93)),0)+IF(AND(Schulden!J17&lt;Schulden!J15,AN93&gt;0),MAX(0,AN93+AO93-MIN(Schulden!G17,AN93+AO93)),0)+IF(AND(Schulden!J18&lt;Schulden!J15,AR93&gt;0),MAX(0,AR93+AS93-MIN(Schulden!G18,AR93+AS93)),0)+IF(AND(Schulden!J19&lt;Schulden!J15,AV93&gt;0),MAX(0,AV93+AW93-MIN(Schulden!G19,AV93+AW93)),0)+IF(AND(Schulden!J20&lt;Schulden!J15,AZ93&gt;0),MAX(0,AZ93+BA93-MIN(Schulden!G20,AZ93+BA93)),0)+IF(AND(Schulden!J21&lt;Schulden!J15,BD93&gt;0),MAX(0,BD93+BE93-MIN(Schulden!G21,BD93+BE93)),0)+IF(AND(Schulden!J22&lt;Schulden!J15,BH93&gt;0),MAX(0,BH93+BI93-MIN(Schulden!G22,BH93+BI93)),0))),MAX(0,AF93+AG93-MIN(Schulden!G15,AF93+AG93)))+SUMIFS(Sonderzahlungen!$D$8:$D$67,Sonderzahlungen!$G$8:$G$67,$B93,Sonderzahlungen!$E$8:$E$67,"Gezielte Schuld",Sonderzahlungen!$F$8:$F$67,Schulden!B15)))</f>
        <v/>
      </c>
      <c r="AI93" s="24">
        <f>MAX(0,AF93+AG93-AH93)</f>
        <v/>
      </c>
      <c r="AJ93" s="24">
        <f>AM92</f>
        <v/>
      </c>
      <c r="AK93" s="24">
        <f>IF(AJ93&lt;=0,0,AJ93*Schulden!F16/12)</f>
        <v/>
      </c>
      <c r="AL93" s="24">
        <f>IF(AJ93&lt;=0,0,MIN(AJ93+AK93,MIN(Schulden!G16,AJ93+AK93)+MIN(MAX(0,Strategie!$C$9+SUMIFS(Sonderzahlungen!$D$8:$D$67,Sonderzahlungen!$G$8:$G$67,$B93,Sonderzahlungen!$E$8:$E$67,"Nach Strategie")-(IF(AND(Schulden!J8&lt;Schulden!J16,D93&gt;0),MAX(0,D93+E93-MIN(Schulden!G8,D93+E93)),0)+IF(AND(Schulden!J9&lt;Schulden!J16,H93&gt;0),MAX(0,H93+I93-MIN(Schulden!G9,H93+I93)),0)+IF(AND(Schulden!J10&lt;Schulden!J16,L93&gt;0),MAX(0,L93+M93-MIN(Schulden!G10,L93+M93)),0)+IF(AND(Schulden!J11&lt;Schulden!J16,P93&gt;0),MAX(0,P93+Q93-MIN(Schulden!G11,P93+Q93)),0)+IF(AND(Schulden!J12&lt;Schulden!J16,T93&gt;0),MAX(0,T93+U93-MIN(Schulden!G12,T93+U93)),0)+IF(AND(Schulden!J13&lt;Schulden!J16,X93&gt;0),MAX(0,X93+Y93-MIN(Schulden!G13,X93+Y93)),0)+IF(AND(Schulden!J14&lt;Schulden!J16,AB93&gt;0),MAX(0,AB93+AC93-MIN(Schulden!G14,AB93+AC93)),0)+IF(AND(Schulden!J15&lt;Schulden!J16,AF93&gt;0),MAX(0,AF93+AG93-MIN(Schulden!G15,AF93+AG93)),0)+IF(AND(Schulden!J16&lt;Schulden!J16,AJ93&gt;0),MAX(0,AJ93+AK93-MIN(Schulden!G16,AJ93+AK93)),0)+IF(AND(Schulden!J17&lt;Schulden!J16,AN93&gt;0),MAX(0,AN93+AO93-MIN(Schulden!G17,AN93+AO93)),0)+IF(AND(Schulden!J18&lt;Schulden!J16,AR93&gt;0),MAX(0,AR93+AS93-MIN(Schulden!G18,AR93+AS93)),0)+IF(AND(Schulden!J19&lt;Schulden!J16,AV93&gt;0),MAX(0,AV93+AW93-MIN(Schulden!G19,AV93+AW93)),0)+IF(AND(Schulden!J20&lt;Schulden!J16,AZ93&gt;0),MAX(0,AZ93+BA93-MIN(Schulden!G20,AZ93+BA93)),0)+IF(AND(Schulden!J21&lt;Schulden!J16,BD93&gt;0),MAX(0,BD93+BE93-MIN(Schulden!G21,BD93+BE93)),0)+IF(AND(Schulden!J22&lt;Schulden!J16,BH93&gt;0),MAX(0,BH93+BI93-MIN(Schulden!G22,BH93+BI93)),0))),MAX(0,AJ93+AK93-MIN(Schulden!G16,AJ93+AK93)))+SUMIFS(Sonderzahlungen!$D$8:$D$67,Sonderzahlungen!$G$8:$G$67,$B93,Sonderzahlungen!$E$8:$E$67,"Gezielte Schuld",Sonderzahlungen!$F$8:$F$67,Schulden!B16)))</f>
        <v/>
      </c>
      <c r="AM93" s="24">
        <f>MAX(0,AJ93+AK93-AL93)</f>
        <v/>
      </c>
      <c r="AN93" s="24">
        <f>AQ92</f>
        <v/>
      </c>
      <c r="AO93" s="24">
        <f>IF(AN93&lt;=0,0,AN93*Schulden!F17/12)</f>
        <v/>
      </c>
      <c r="AP93" s="24">
        <f>IF(AN93&lt;=0,0,MIN(AN93+AO93,MIN(Schulden!G17,AN93+AO93)+MIN(MAX(0,Strategie!$C$9+SUMIFS(Sonderzahlungen!$D$8:$D$67,Sonderzahlungen!$G$8:$G$67,$B93,Sonderzahlungen!$E$8:$E$67,"Nach Strategie")-(IF(AND(Schulden!J8&lt;Schulden!J17,D93&gt;0),MAX(0,D93+E93-MIN(Schulden!G8,D93+E93)),0)+IF(AND(Schulden!J9&lt;Schulden!J17,H93&gt;0),MAX(0,H93+I93-MIN(Schulden!G9,H93+I93)),0)+IF(AND(Schulden!J10&lt;Schulden!J17,L93&gt;0),MAX(0,L93+M93-MIN(Schulden!G10,L93+M93)),0)+IF(AND(Schulden!J11&lt;Schulden!J17,P93&gt;0),MAX(0,P93+Q93-MIN(Schulden!G11,P93+Q93)),0)+IF(AND(Schulden!J12&lt;Schulden!J17,T93&gt;0),MAX(0,T93+U93-MIN(Schulden!G12,T93+U93)),0)+IF(AND(Schulden!J13&lt;Schulden!J17,X93&gt;0),MAX(0,X93+Y93-MIN(Schulden!G13,X93+Y93)),0)+IF(AND(Schulden!J14&lt;Schulden!J17,AB93&gt;0),MAX(0,AB93+AC93-MIN(Schulden!G14,AB93+AC93)),0)+IF(AND(Schulden!J15&lt;Schulden!J17,AF93&gt;0),MAX(0,AF93+AG93-MIN(Schulden!G15,AF93+AG93)),0)+IF(AND(Schulden!J16&lt;Schulden!J17,AJ93&gt;0),MAX(0,AJ93+AK93-MIN(Schulden!G16,AJ93+AK93)),0)+IF(AND(Schulden!J17&lt;Schulden!J17,AN93&gt;0),MAX(0,AN93+AO93-MIN(Schulden!G17,AN93+AO93)),0)+IF(AND(Schulden!J18&lt;Schulden!J17,AR93&gt;0),MAX(0,AR93+AS93-MIN(Schulden!G18,AR93+AS93)),0)+IF(AND(Schulden!J19&lt;Schulden!J17,AV93&gt;0),MAX(0,AV93+AW93-MIN(Schulden!G19,AV93+AW93)),0)+IF(AND(Schulden!J20&lt;Schulden!J17,AZ93&gt;0),MAX(0,AZ93+BA93-MIN(Schulden!G20,AZ93+BA93)),0)+IF(AND(Schulden!J21&lt;Schulden!J17,BD93&gt;0),MAX(0,BD93+BE93-MIN(Schulden!G21,BD93+BE93)),0)+IF(AND(Schulden!J22&lt;Schulden!J17,BH93&gt;0),MAX(0,BH93+BI93-MIN(Schulden!G22,BH93+BI93)),0))),MAX(0,AN93+AO93-MIN(Schulden!G17,AN93+AO93)))+SUMIFS(Sonderzahlungen!$D$8:$D$67,Sonderzahlungen!$G$8:$G$67,$B93,Sonderzahlungen!$E$8:$E$67,"Gezielte Schuld",Sonderzahlungen!$F$8:$F$67,Schulden!B17)))</f>
        <v/>
      </c>
      <c r="AQ93" s="24">
        <f>MAX(0,AN93+AO93-AP93)</f>
        <v/>
      </c>
      <c r="AR93" s="24">
        <f>AU92</f>
        <v/>
      </c>
      <c r="AS93" s="24">
        <f>IF(AR93&lt;=0,0,AR93*Schulden!F18/12)</f>
        <v/>
      </c>
      <c r="AT93" s="24">
        <f>IF(AR93&lt;=0,0,MIN(AR93+AS93,MIN(Schulden!G18,AR93+AS93)+MIN(MAX(0,Strategie!$C$9+SUMIFS(Sonderzahlungen!$D$8:$D$67,Sonderzahlungen!$G$8:$G$67,$B93,Sonderzahlungen!$E$8:$E$67,"Nach Strategie")-(IF(AND(Schulden!J8&lt;Schulden!J18,D93&gt;0),MAX(0,D93+E93-MIN(Schulden!G8,D93+E93)),0)+IF(AND(Schulden!J9&lt;Schulden!J18,H93&gt;0),MAX(0,H93+I93-MIN(Schulden!G9,H93+I93)),0)+IF(AND(Schulden!J10&lt;Schulden!J18,L93&gt;0),MAX(0,L93+M93-MIN(Schulden!G10,L93+M93)),0)+IF(AND(Schulden!J11&lt;Schulden!J18,P93&gt;0),MAX(0,P93+Q93-MIN(Schulden!G11,P93+Q93)),0)+IF(AND(Schulden!J12&lt;Schulden!J18,T93&gt;0),MAX(0,T93+U93-MIN(Schulden!G12,T93+U93)),0)+IF(AND(Schulden!J13&lt;Schulden!J18,X93&gt;0),MAX(0,X93+Y93-MIN(Schulden!G13,X93+Y93)),0)+IF(AND(Schulden!J14&lt;Schulden!J18,AB93&gt;0),MAX(0,AB93+AC93-MIN(Schulden!G14,AB93+AC93)),0)+IF(AND(Schulden!J15&lt;Schulden!J18,AF93&gt;0),MAX(0,AF93+AG93-MIN(Schulden!G15,AF93+AG93)),0)+IF(AND(Schulden!J16&lt;Schulden!J18,AJ93&gt;0),MAX(0,AJ93+AK93-MIN(Schulden!G16,AJ93+AK93)),0)+IF(AND(Schulden!J17&lt;Schulden!J18,AN93&gt;0),MAX(0,AN93+AO93-MIN(Schulden!G17,AN93+AO93)),0)+IF(AND(Schulden!J18&lt;Schulden!J18,AR93&gt;0),MAX(0,AR93+AS93-MIN(Schulden!G18,AR93+AS93)),0)+IF(AND(Schulden!J19&lt;Schulden!J18,AV93&gt;0),MAX(0,AV93+AW93-MIN(Schulden!G19,AV93+AW93)),0)+IF(AND(Schulden!J20&lt;Schulden!J18,AZ93&gt;0),MAX(0,AZ93+BA93-MIN(Schulden!G20,AZ93+BA93)),0)+IF(AND(Schulden!J21&lt;Schulden!J18,BD93&gt;0),MAX(0,BD93+BE93-MIN(Schulden!G21,BD93+BE93)),0)+IF(AND(Schulden!J22&lt;Schulden!J18,BH93&gt;0),MAX(0,BH93+BI93-MIN(Schulden!G22,BH93+BI93)),0))),MAX(0,AR93+AS93-MIN(Schulden!G18,AR93+AS93)))+SUMIFS(Sonderzahlungen!$D$8:$D$67,Sonderzahlungen!$G$8:$G$67,$B93,Sonderzahlungen!$E$8:$E$67,"Gezielte Schuld",Sonderzahlungen!$F$8:$F$67,Schulden!B18)))</f>
        <v/>
      </c>
      <c r="AU93" s="24">
        <f>MAX(0,AR93+AS93-AT93)</f>
        <v/>
      </c>
      <c r="AV93" s="24">
        <f>AY92</f>
        <v/>
      </c>
      <c r="AW93" s="24">
        <f>IF(AV93&lt;=0,0,AV93*Schulden!F19/12)</f>
        <v/>
      </c>
      <c r="AX93" s="24">
        <f>IF(AV93&lt;=0,0,MIN(AV93+AW93,MIN(Schulden!G19,AV93+AW93)+MIN(MAX(0,Strategie!$C$9+SUMIFS(Sonderzahlungen!$D$8:$D$67,Sonderzahlungen!$G$8:$G$67,$B93,Sonderzahlungen!$E$8:$E$67,"Nach Strategie")-(IF(AND(Schulden!J8&lt;Schulden!J19,D93&gt;0),MAX(0,D93+E93-MIN(Schulden!G8,D93+E93)),0)+IF(AND(Schulden!J9&lt;Schulden!J19,H93&gt;0),MAX(0,H93+I93-MIN(Schulden!G9,H93+I93)),0)+IF(AND(Schulden!J10&lt;Schulden!J19,L93&gt;0),MAX(0,L93+M93-MIN(Schulden!G10,L93+M93)),0)+IF(AND(Schulden!J11&lt;Schulden!J19,P93&gt;0),MAX(0,P93+Q93-MIN(Schulden!G11,P93+Q93)),0)+IF(AND(Schulden!J12&lt;Schulden!J19,T93&gt;0),MAX(0,T93+U93-MIN(Schulden!G12,T93+U93)),0)+IF(AND(Schulden!J13&lt;Schulden!J19,X93&gt;0),MAX(0,X93+Y93-MIN(Schulden!G13,X93+Y93)),0)+IF(AND(Schulden!J14&lt;Schulden!J19,AB93&gt;0),MAX(0,AB93+AC93-MIN(Schulden!G14,AB93+AC93)),0)+IF(AND(Schulden!J15&lt;Schulden!J19,AF93&gt;0),MAX(0,AF93+AG93-MIN(Schulden!G15,AF93+AG93)),0)+IF(AND(Schulden!J16&lt;Schulden!J19,AJ93&gt;0),MAX(0,AJ93+AK93-MIN(Schulden!G16,AJ93+AK93)),0)+IF(AND(Schulden!J17&lt;Schulden!J19,AN93&gt;0),MAX(0,AN93+AO93-MIN(Schulden!G17,AN93+AO93)),0)+IF(AND(Schulden!J18&lt;Schulden!J19,AR93&gt;0),MAX(0,AR93+AS93-MIN(Schulden!G18,AR93+AS93)),0)+IF(AND(Schulden!J19&lt;Schulden!J19,AV93&gt;0),MAX(0,AV93+AW93-MIN(Schulden!G19,AV93+AW93)),0)+IF(AND(Schulden!J20&lt;Schulden!J19,AZ93&gt;0),MAX(0,AZ93+BA93-MIN(Schulden!G20,AZ93+BA93)),0)+IF(AND(Schulden!J21&lt;Schulden!J19,BD93&gt;0),MAX(0,BD93+BE93-MIN(Schulden!G21,BD93+BE93)),0)+IF(AND(Schulden!J22&lt;Schulden!J19,BH93&gt;0),MAX(0,BH93+BI93-MIN(Schulden!G22,BH93+BI93)),0))),MAX(0,AV93+AW93-MIN(Schulden!G19,AV93+AW93)))+SUMIFS(Sonderzahlungen!$D$8:$D$67,Sonderzahlungen!$G$8:$G$67,$B93,Sonderzahlungen!$E$8:$E$67,"Gezielte Schuld",Sonderzahlungen!$F$8:$F$67,Schulden!B19)))</f>
        <v/>
      </c>
      <c r="AY93" s="24">
        <f>MAX(0,AV93+AW93-AX93)</f>
        <v/>
      </c>
      <c r="AZ93" s="24">
        <f>BC92</f>
        <v/>
      </c>
      <c r="BA93" s="24">
        <f>IF(AZ93&lt;=0,0,AZ93*Schulden!F20/12)</f>
        <v/>
      </c>
      <c r="BB93" s="24">
        <f>IF(AZ93&lt;=0,0,MIN(AZ93+BA93,MIN(Schulden!G20,AZ93+BA93)+MIN(MAX(0,Strategie!$C$9+SUMIFS(Sonderzahlungen!$D$8:$D$67,Sonderzahlungen!$G$8:$G$67,$B93,Sonderzahlungen!$E$8:$E$67,"Nach Strategie")-(IF(AND(Schulden!J8&lt;Schulden!J20,D93&gt;0),MAX(0,D93+E93-MIN(Schulden!G8,D93+E93)),0)+IF(AND(Schulden!J9&lt;Schulden!J20,H93&gt;0),MAX(0,H93+I93-MIN(Schulden!G9,H93+I93)),0)+IF(AND(Schulden!J10&lt;Schulden!J20,L93&gt;0),MAX(0,L93+M93-MIN(Schulden!G10,L93+M93)),0)+IF(AND(Schulden!J11&lt;Schulden!J20,P93&gt;0),MAX(0,P93+Q93-MIN(Schulden!G11,P93+Q93)),0)+IF(AND(Schulden!J12&lt;Schulden!J20,T93&gt;0),MAX(0,T93+U93-MIN(Schulden!G12,T93+U93)),0)+IF(AND(Schulden!J13&lt;Schulden!J20,X93&gt;0),MAX(0,X93+Y93-MIN(Schulden!G13,X93+Y93)),0)+IF(AND(Schulden!J14&lt;Schulden!J20,AB93&gt;0),MAX(0,AB93+AC93-MIN(Schulden!G14,AB93+AC93)),0)+IF(AND(Schulden!J15&lt;Schulden!J20,AF93&gt;0),MAX(0,AF93+AG93-MIN(Schulden!G15,AF93+AG93)),0)+IF(AND(Schulden!J16&lt;Schulden!J20,AJ93&gt;0),MAX(0,AJ93+AK93-MIN(Schulden!G16,AJ93+AK93)),0)+IF(AND(Schulden!J17&lt;Schulden!J20,AN93&gt;0),MAX(0,AN93+AO93-MIN(Schulden!G17,AN93+AO93)),0)+IF(AND(Schulden!J18&lt;Schulden!J20,AR93&gt;0),MAX(0,AR93+AS93-MIN(Schulden!G18,AR93+AS93)),0)+IF(AND(Schulden!J19&lt;Schulden!J20,AV93&gt;0),MAX(0,AV93+AW93-MIN(Schulden!G19,AV93+AW93)),0)+IF(AND(Schulden!J20&lt;Schulden!J20,AZ93&gt;0),MAX(0,AZ93+BA93-MIN(Schulden!G20,AZ93+BA93)),0)+IF(AND(Schulden!J21&lt;Schulden!J20,BD93&gt;0),MAX(0,BD93+BE93-MIN(Schulden!G21,BD93+BE93)),0)+IF(AND(Schulden!J22&lt;Schulden!J20,BH93&gt;0),MAX(0,BH93+BI93-MIN(Schulden!G22,BH93+BI93)),0))),MAX(0,AZ93+BA93-MIN(Schulden!G20,AZ93+BA93)))+SUMIFS(Sonderzahlungen!$D$8:$D$67,Sonderzahlungen!$G$8:$G$67,$B93,Sonderzahlungen!$E$8:$E$67,"Gezielte Schuld",Sonderzahlungen!$F$8:$F$67,Schulden!B20)))</f>
        <v/>
      </c>
      <c r="BC93" s="24">
        <f>MAX(0,AZ93+BA93-BB93)</f>
        <v/>
      </c>
      <c r="BD93" s="24">
        <f>BG92</f>
        <v/>
      </c>
      <c r="BE93" s="24">
        <f>IF(BD93&lt;=0,0,BD93*Schulden!F21/12)</f>
        <v/>
      </c>
      <c r="BF93" s="24">
        <f>IF(BD93&lt;=0,0,MIN(BD93+BE93,MIN(Schulden!G21,BD93+BE93)+MIN(MAX(0,Strategie!$C$9+SUMIFS(Sonderzahlungen!$D$8:$D$67,Sonderzahlungen!$G$8:$G$67,$B93,Sonderzahlungen!$E$8:$E$67,"Nach Strategie")-(IF(AND(Schulden!J8&lt;Schulden!J21,D93&gt;0),MAX(0,D93+E93-MIN(Schulden!G8,D93+E93)),0)+IF(AND(Schulden!J9&lt;Schulden!J21,H93&gt;0),MAX(0,H93+I93-MIN(Schulden!G9,H93+I93)),0)+IF(AND(Schulden!J10&lt;Schulden!J21,L93&gt;0),MAX(0,L93+M93-MIN(Schulden!G10,L93+M93)),0)+IF(AND(Schulden!J11&lt;Schulden!J21,P93&gt;0),MAX(0,P93+Q93-MIN(Schulden!G11,P93+Q93)),0)+IF(AND(Schulden!J12&lt;Schulden!J21,T93&gt;0),MAX(0,T93+U93-MIN(Schulden!G12,T93+U93)),0)+IF(AND(Schulden!J13&lt;Schulden!J21,X93&gt;0),MAX(0,X93+Y93-MIN(Schulden!G13,X93+Y93)),0)+IF(AND(Schulden!J14&lt;Schulden!J21,AB93&gt;0),MAX(0,AB93+AC93-MIN(Schulden!G14,AB93+AC93)),0)+IF(AND(Schulden!J15&lt;Schulden!J21,AF93&gt;0),MAX(0,AF93+AG93-MIN(Schulden!G15,AF93+AG93)),0)+IF(AND(Schulden!J16&lt;Schulden!J21,AJ93&gt;0),MAX(0,AJ93+AK93-MIN(Schulden!G16,AJ93+AK93)),0)+IF(AND(Schulden!J17&lt;Schulden!J21,AN93&gt;0),MAX(0,AN93+AO93-MIN(Schulden!G17,AN93+AO93)),0)+IF(AND(Schulden!J18&lt;Schulden!J21,AR93&gt;0),MAX(0,AR93+AS93-MIN(Schulden!G18,AR93+AS93)),0)+IF(AND(Schulden!J19&lt;Schulden!J21,AV93&gt;0),MAX(0,AV93+AW93-MIN(Schulden!G19,AV93+AW93)),0)+IF(AND(Schulden!J20&lt;Schulden!J21,AZ93&gt;0),MAX(0,AZ93+BA93-MIN(Schulden!G20,AZ93+BA93)),0)+IF(AND(Schulden!J21&lt;Schulden!J21,BD93&gt;0),MAX(0,BD93+BE93-MIN(Schulden!G21,BD93+BE93)),0)+IF(AND(Schulden!J22&lt;Schulden!J21,BH93&gt;0),MAX(0,BH93+BI93-MIN(Schulden!G22,BH93+BI93)),0))),MAX(0,BD93+BE93-MIN(Schulden!G21,BD93+BE93)))+SUMIFS(Sonderzahlungen!$D$8:$D$67,Sonderzahlungen!$G$8:$G$67,$B93,Sonderzahlungen!$E$8:$E$67,"Gezielte Schuld",Sonderzahlungen!$F$8:$F$67,Schulden!B21)))</f>
        <v/>
      </c>
      <c r="BG93" s="24">
        <f>MAX(0,BD93+BE93-BF93)</f>
        <v/>
      </c>
      <c r="BH93" s="24">
        <f>BK92</f>
        <v/>
      </c>
      <c r="BI93" s="24">
        <f>IF(BH93&lt;=0,0,BH93*Schulden!F22/12)</f>
        <v/>
      </c>
      <c r="BJ93" s="24">
        <f>IF(BH93&lt;=0,0,MIN(BH93+BI93,MIN(Schulden!G22,BH93+BI93)+MIN(MAX(0,Strategie!$C$9+SUMIFS(Sonderzahlungen!$D$8:$D$67,Sonderzahlungen!$G$8:$G$67,$B93,Sonderzahlungen!$E$8:$E$67,"Nach Strategie")-(IF(AND(Schulden!J8&lt;Schulden!J22,D93&gt;0),MAX(0,D93+E93-MIN(Schulden!G8,D93+E93)),0)+IF(AND(Schulden!J9&lt;Schulden!J22,H93&gt;0),MAX(0,H93+I93-MIN(Schulden!G9,H93+I93)),0)+IF(AND(Schulden!J10&lt;Schulden!J22,L93&gt;0),MAX(0,L93+M93-MIN(Schulden!G10,L93+M93)),0)+IF(AND(Schulden!J11&lt;Schulden!J22,P93&gt;0),MAX(0,P93+Q93-MIN(Schulden!G11,P93+Q93)),0)+IF(AND(Schulden!J12&lt;Schulden!J22,T93&gt;0),MAX(0,T93+U93-MIN(Schulden!G12,T93+U93)),0)+IF(AND(Schulden!J13&lt;Schulden!J22,X93&gt;0),MAX(0,X93+Y93-MIN(Schulden!G13,X93+Y93)),0)+IF(AND(Schulden!J14&lt;Schulden!J22,AB93&gt;0),MAX(0,AB93+AC93-MIN(Schulden!G14,AB93+AC93)),0)+IF(AND(Schulden!J15&lt;Schulden!J22,AF93&gt;0),MAX(0,AF93+AG93-MIN(Schulden!G15,AF93+AG93)),0)+IF(AND(Schulden!J16&lt;Schulden!J22,AJ93&gt;0),MAX(0,AJ93+AK93-MIN(Schulden!G16,AJ93+AK93)),0)+IF(AND(Schulden!J17&lt;Schulden!J22,AN93&gt;0),MAX(0,AN93+AO93-MIN(Schulden!G17,AN93+AO93)),0)+IF(AND(Schulden!J18&lt;Schulden!J22,AR93&gt;0),MAX(0,AR93+AS93-MIN(Schulden!G18,AR93+AS93)),0)+IF(AND(Schulden!J19&lt;Schulden!J22,AV93&gt;0),MAX(0,AV93+AW93-MIN(Schulden!G19,AV93+AW93)),0)+IF(AND(Schulden!J20&lt;Schulden!J22,AZ93&gt;0),MAX(0,AZ93+BA93-MIN(Schulden!G20,AZ93+BA93)),0)+IF(AND(Schulden!J21&lt;Schulden!J22,BD93&gt;0),MAX(0,BD93+BE93-MIN(Schulden!G21,BD93+BE93)),0)+IF(AND(Schulden!J22&lt;Schulden!J22,BH93&gt;0),MAX(0,BH93+BI93-MIN(Schulden!G22,BH93+BI93)),0))),MAX(0,BH93+BI93-MIN(Schulden!G22,BH93+BI93)))+SUMIFS(Sonderzahlungen!$D$8:$D$67,Sonderzahlungen!$G$8:$G$67,$B93,Sonderzahlungen!$E$8:$E$67,"Gezielte Schuld",Sonderzahlungen!$F$8:$F$67,Schulden!B22)))</f>
        <v/>
      </c>
      <c r="BK93" s="24">
        <f>MAX(0,BH93+BI93-BJ93)</f>
        <v/>
      </c>
    </row>
    <row r="94">
      <c r="B94" s="23">
        <f>EDATE(B93,1)</f>
        <v/>
      </c>
      <c r="C94" s="24">
        <f>SUMIFS(Sonderzahlungen!$D$8:$D$67,Sonderzahlungen!$G$8:$G$67,B94)</f>
        <v/>
      </c>
      <c r="D94" s="24">
        <f>G93</f>
        <v/>
      </c>
      <c r="E94" s="24">
        <f>IF(D94&lt;=0,0,D94*Schulden!F8/12)</f>
        <v/>
      </c>
      <c r="F94" s="24">
        <f>IF(D94&lt;=0,0,MIN(D94+E94,MIN(Schulden!G8,D94+E94)+MIN(MAX(0,Strategie!$C$9+SUMIFS(Sonderzahlungen!$D$8:$D$67,Sonderzahlungen!$G$8:$G$67,$B94,Sonderzahlungen!$E$8:$E$67,"Nach Strategie")-(IF(AND(Schulden!J8&lt;Schulden!J8,D94&gt;0),MAX(0,D94+E94-MIN(Schulden!G8,D94+E94)),0)+IF(AND(Schulden!J9&lt;Schulden!J8,H94&gt;0),MAX(0,H94+I94-MIN(Schulden!G9,H94+I94)),0)+IF(AND(Schulden!J10&lt;Schulden!J8,L94&gt;0),MAX(0,L94+M94-MIN(Schulden!G10,L94+M94)),0)+IF(AND(Schulden!J11&lt;Schulden!J8,P94&gt;0),MAX(0,P94+Q94-MIN(Schulden!G11,P94+Q94)),0)+IF(AND(Schulden!J12&lt;Schulden!J8,T94&gt;0),MAX(0,T94+U94-MIN(Schulden!G12,T94+U94)),0)+IF(AND(Schulden!J13&lt;Schulden!J8,X94&gt;0),MAX(0,X94+Y94-MIN(Schulden!G13,X94+Y94)),0)+IF(AND(Schulden!J14&lt;Schulden!J8,AB94&gt;0),MAX(0,AB94+AC94-MIN(Schulden!G14,AB94+AC94)),0)+IF(AND(Schulden!J15&lt;Schulden!J8,AF94&gt;0),MAX(0,AF94+AG94-MIN(Schulden!G15,AF94+AG94)),0)+IF(AND(Schulden!J16&lt;Schulden!J8,AJ94&gt;0),MAX(0,AJ94+AK94-MIN(Schulden!G16,AJ94+AK94)),0)+IF(AND(Schulden!J17&lt;Schulden!J8,AN94&gt;0),MAX(0,AN94+AO94-MIN(Schulden!G17,AN94+AO94)),0)+IF(AND(Schulden!J18&lt;Schulden!J8,AR94&gt;0),MAX(0,AR94+AS94-MIN(Schulden!G18,AR94+AS94)),0)+IF(AND(Schulden!J19&lt;Schulden!J8,AV94&gt;0),MAX(0,AV94+AW94-MIN(Schulden!G19,AV94+AW94)),0)+IF(AND(Schulden!J20&lt;Schulden!J8,AZ94&gt;0),MAX(0,AZ94+BA94-MIN(Schulden!G20,AZ94+BA94)),0)+IF(AND(Schulden!J21&lt;Schulden!J8,BD94&gt;0),MAX(0,BD94+BE94-MIN(Schulden!G21,BD94+BE94)),0)+IF(AND(Schulden!J22&lt;Schulden!J8,BH94&gt;0),MAX(0,BH94+BI94-MIN(Schulden!G22,BH94+BI94)),0))),MAX(0,D94+E94-MIN(Schulden!G8,D94+E94)))+SUMIFS(Sonderzahlungen!$D$8:$D$67,Sonderzahlungen!$G$8:$G$67,$B94,Sonderzahlungen!$E$8:$E$67,"Gezielte Schuld",Sonderzahlungen!$F$8:$F$67,Schulden!B8)))</f>
        <v/>
      </c>
      <c r="G94" s="24">
        <f>MAX(0,D94+E94-F94)</f>
        <v/>
      </c>
      <c r="H94" s="24">
        <f>K93</f>
        <v/>
      </c>
      <c r="I94" s="24">
        <f>IF(H94&lt;=0,0,H94*Schulden!F9/12)</f>
        <v/>
      </c>
      <c r="J94" s="24">
        <f>IF(H94&lt;=0,0,MIN(H94+I94,MIN(Schulden!G9,H94+I94)+MIN(MAX(0,Strategie!$C$9+SUMIFS(Sonderzahlungen!$D$8:$D$67,Sonderzahlungen!$G$8:$G$67,$B94,Sonderzahlungen!$E$8:$E$67,"Nach Strategie")-(IF(AND(Schulden!J8&lt;Schulden!J9,D94&gt;0),MAX(0,D94+E94-MIN(Schulden!G8,D94+E94)),0)+IF(AND(Schulden!J9&lt;Schulden!J9,H94&gt;0),MAX(0,H94+I94-MIN(Schulden!G9,H94+I94)),0)+IF(AND(Schulden!J10&lt;Schulden!J9,L94&gt;0),MAX(0,L94+M94-MIN(Schulden!G10,L94+M94)),0)+IF(AND(Schulden!J11&lt;Schulden!J9,P94&gt;0),MAX(0,P94+Q94-MIN(Schulden!G11,P94+Q94)),0)+IF(AND(Schulden!J12&lt;Schulden!J9,T94&gt;0),MAX(0,T94+U94-MIN(Schulden!G12,T94+U94)),0)+IF(AND(Schulden!J13&lt;Schulden!J9,X94&gt;0),MAX(0,X94+Y94-MIN(Schulden!G13,X94+Y94)),0)+IF(AND(Schulden!J14&lt;Schulden!J9,AB94&gt;0),MAX(0,AB94+AC94-MIN(Schulden!G14,AB94+AC94)),0)+IF(AND(Schulden!J15&lt;Schulden!J9,AF94&gt;0),MAX(0,AF94+AG94-MIN(Schulden!G15,AF94+AG94)),0)+IF(AND(Schulden!J16&lt;Schulden!J9,AJ94&gt;0),MAX(0,AJ94+AK94-MIN(Schulden!G16,AJ94+AK94)),0)+IF(AND(Schulden!J17&lt;Schulden!J9,AN94&gt;0),MAX(0,AN94+AO94-MIN(Schulden!G17,AN94+AO94)),0)+IF(AND(Schulden!J18&lt;Schulden!J9,AR94&gt;0),MAX(0,AR94+AS94-MIN(Schulden!G18,AR94+AS94)),0)+IF(AND(Schulden!J19&lt;Schulden!J9,AV94&gt;0),MAX(0,AV94+AW94-MIN(Schulden!G19,AV94+AW94)),0)+IF(AND(Schulden!J20&lt;Schulden!J9,AZ94&gt;0),MAX(0,AZ94+BA94-MIN(Schulden!G20,AZ94+BA94)),0)+IF(AND(Schulden!J21&lt;Schulden!J9,BD94&gt;0),MAX(0,BD94+BE94-MIN(Schulden!G21,BD94+BE94)),0)+IF(AND(Schulden!J22&lt;Schulden!J9,BH94&gt;0),MAX(0,BH94+BI94-MIN(Schulden!G22,BH94+BI94)),0))),MAX(0,H94+I94-MIN(Schulden!G9,H94+I94)))+SUMIFS(Sonderzahlungen!$D$8:$D$67,Sonderzahlungen!$G$8:$G$67,$B94,Sonderzahlungen!$E$8:$E$67,"Gezielte Schuld",Sonderzahlungen!$F$8:$F$67,Schulden!B9)))</f>
        <v/>
      </c>
      <c r="K94" s="24">
        <f>MAX(0,H94+I94-J94)</f>
        <v/>
      </c>
      <c r="L94" s="24">
        <f>O93</f>
        <v/>
      </c>
      <c r="M94" s="24">
        <f>IF(L94&lt;=0,0,L94*Schulden!F10/12)</f>
        <v/>
      </c>
      <c r="N94" s="24">
        <f>IF(L94&lt;=0,0,MIN(L94+M94,MIN(Schulden!G10,L94+M94)+MIN(MAX(0,Strategie!$C$9+SUMIFS(Sonderzahlungen!$D$8:$D$67,Sonderzahlungen!$G$8:$G$67,$B94,Sonderzahlungen!$E$8:$E$67,"Nach Strategie")-(IF(AND(Schulden!J8&lt;Schulden!J10,D94&gt;0),MAX(0,D94+E94-MIN(Schulden!G8,D94+E94)),0)+IF(AND(Schulden!J9&lt;Schulden!J10,H94&gt;0),MAX(0,H94+I94-MIN(Schulden!G9,H94+I94)),0)+IF(AND(Schulden!J10&lt;Schulden!J10,L94&gt;0),MAX(0,L94+M94-MIN(Schulden!G10,L94+M94)),0)+IF(AND(Schulden!J11&lt;Schulden!J10,P94&gt;0),MAX(0,P94+Q94-MIN(Schulden!G11,P94+Q94)),0)+IF(AND(Schulden!J12&lt;Schulden!J10,T94&gt;0),MAX(0,T94+U94-MIN(Schulden!G12,T94+U94)),0)+IF(AND(Schulden!J13&lt;Schulden!J10,X94&gt;0),MAX(0,X94+Y94-MIN(Schulden!G13,X94+Y94)),0)+IF(AND(Schulden!J14&lt;Schulden!J10,AB94&gt;0),MAX(0,AB94+AC94-MIN(Schulden!G14,AB94+AC94)),0)+IF(AND(Schulden!J15&lt;Schulden!J10,AF94&gt;0),MAX(0,AF94+AG94-MIN(Schulden!G15,AF94+AG94)),0)+IF(AND(Schulden!J16&lt;Schulden!J10,AJ94&gt;0),MAX(0,AJ94+AK94-MIN(Schulden!G16,AJ94+AK94)),0)+IF(AND(Schulden!J17&lt;Schulden!J10,AN94&gt;0),MAX(0,AN94+AO94-MIN(Schulden!G17,AN94+AO94)),0)+IF(AND(Schulden!J18&lt;Schulden!J10,AR94&gt;0),MAX(0,AR94+AS94-MIN(Schulden!G18,AR94+AS94)),0)+IF(AND(Schulden!J19&lt;Schulden!J10,AV94&gt;0),MAX(0,AV94+AW94-MIN(Schulden!G19,AV94+AW94)),0)+IF(AND(Schulden!J20&lt;Schulden!J10,AZ94&gt;0),MAX(0,AZ94+BA94-MIN(Schulden!G20,AZ94+BA94)),0)+IF(AND(Schulden!J21&lt;Schulden!J10,BD94&gt;0),MAX(0,BD94+BE94-MIN(Schulden!G21,BD94+BE94)),0)+IF(AND(Schulden!J22&lt;Schulden!J10,BH94&gt;0),MAX(0,BH94+BI94-MIN(Schulden!G22,BH94+BI94)),0))),MAX(0,L94+M94-MIN(Schulden!G10,L94+M94)))+SUMIFS(Sonderzahlungen!$D$8:$D$67,Sonderzahlungen!$G$8:$G$67,$B94,Sonderzahlungen!$E$8:$E$67,"Gezielte Schuld",Sonderzahlungen!$F$8:$F$67,Schulden!B10)))</f>
        <v/>
      </c>
      <c r="O94" s="24">
        <f>MAX(0,L94+M94-N94)</f>
        <v/>
      </c>
      <c r="P94" s="24">
        <f>S93</f>
        <v/>
      </c>
      <c r="Q94" s="24">
        <f>IF(P94&lt;=0,0,P94*Schulden!F11/12)</f>
        <v/>
      </c>
      <c r="R94" s="24">
        <f>IF(P94&lt;=0,0,MIN(P94+Q94,MIN(Schulden!G11,P94+Q94)+MIN(MAX(0,Strategie!$C$9+SUMIFS(Sonderzahlungen!$D$8:$D$67,Sonderzahlungen!$G$8:$G$67,$B94,Sonderzahlungen!$E$8:$E$67,"Nach Strategie")-(IF(AND(Schulden!J8&lt;Schulden!J11,D94&gt;0),MAX(0,D94+E94-MIN(Schulden!G8,D94+E94)),0)+IF(AND(Schulden!J9&lt;Schulden!J11,H94&gt;0),MAX(0,H94+I94-MIN(Schulden!G9,H94+I94)),0)+IF(AND(Schulden!J10&lt;Schulden!J11,L94&gt;0),MAX(0,L94+M94-MIN(Schulden!G10,L94+M94)),0)+IF(AND(Schulden!J11&lt;Schulden!J11,P94&gt;0),MAX(0,P94+Q94-MIN(Schulden!G11,P94+Q94)),0)+IF(AND(Schulden!J12&lt;Schulden!J11,T94&gt;0),MAX(0,T94+U94-MIN(Schulden!G12,T94+U94)),0)+IF(AND(Schulden!J13&lt;Schulden!J11,X94&gt;0),MAX(0,X94+Y94-MIN(Schulden!G13,X94+Y94)),0)+IF(AND(Schulden!J14&lt;Schulden!J11,AB94&gt;0),MAX(0,AB94+AC94-MIN(Schulden!G14,AB94+AC94)),0)+IF(AND(Schulden!J15&lt;Schulden!J11,AF94&gt;0),MAX(0,AF94+AG94-MIN(Schulden!G15,AF94+AG94)),0)+IF(AND(Schulden!J16&lt;Schulden!J11,AJ94&gt;0),MAX(0,AJ94+AK94-MIN(Schulden!G16,AJ94+AK94)),0)+IF(AND(Schulden!J17&lt;Schulden!J11,AN94&gt;0),MAX(0,AN94+AO94-MIN(Schulden!G17,AN94+AO94)),0)+IF(AND(Schulden!J18&lt;Schulden!J11,AR94&gt;0),MAX(0,AR94+AS94-MIN(Schulden!G18,AR94+AS94)),0)+IF(AND(Schulden!J19&lt;Schulden!J11,AV94&gt;0),MAX(0,AV94+AW94-MIN(Schulden!G19,AV94+AW94)),0)+IF(AND(Schulden!J20&lt;Schulden!J11,AZ94&gt;0),MAX(0,AZ94+BA94-MIN(Schulden!G20,AZ94+BA94)),0)+IF(AND(Schulden!J21&lt;Schulden!J11,BD94&gt;0),MAX(0,BD94+BE94-MIN(Schulden!G21,BD94+BE94)),0)+IF(AND(Schulden!J22&lt;Schulden!J11,BH94&gt;0),MAX(0,BH94+BI94-MIN(Schulden!G22,BH94+BI94)),0))),MAX(0,P94+Q94-MIN(Schulden!G11,P94+Q94)))+SUMIFS(Sonderzahlungen!$D$8:$D$67,Sonderzahlungen!$G$8:$G$67,$B94,Sonderzahlungen!$E$8:$E$67,"Gezielte Schuld",Sonderzahlungen!$F$8:$F$67,Schulden!B11)))</f>
        <v/>
      </c>
      <c r="S94" s="24">
        <f>MAX(0,P94+Q94-R94)</f>
        <v/>
      </c>
      <c r="T94" s="24">
        <f>W93</f>
        <v/>
      </c>
      <c r="U94" s="24">
        <f>IF(T94&lt;=0,0,T94*Schulden!F12/12)</f>
        <v/>
      </c>
      <c r="V94" s="24">
        <f>IF(T94&lt;=0,0,MIN(T94+U94,MIN(Schulden!G12,T94+U94)+MIN(MAX(0,Strategie!$C$9+SUMIFS(Sonderzahlungen!$D$8:$D$67,Sonderzahlungen!$G$8:$G$67,$B94,Sonderzahlungen!$E$8:$E$67,"Nach Strategie")-(IF(AND(Schulden!J8&lt;Schulden!J12,D94&gt;0),MAX(0,D94+E94-MIN(Schulden!G8,D94+E94)),0)+IF(AND(Schulden!J9&lt;Schulden!J12,H94&gt;0),MAX(0,H94+I94-MIN(Schulden!G9,H94+I94)),0)+IF(AND(Schulden!J10&lt;Schulden!J12,L94&gt;0),MAX(0,L94+M94-MIN(Schulden!G10,L94+M94)),0)+IF(AND(Schulden!J11&lt;Schulden!J12,P94&gt;0),MAX(0,P94+Q94-MIN(Schulden!G11,P94+Q94)),0)+IF(AND(Schulden!J12&lt;Schulden!J12,T94&gt;0),MAX(0,T94+U94-MIN(Schulden!G12,T94+U94)),0)+IF(AND(Schulden!J13&lt;Schulden!J12,X94&gt;0),MAX(0,X94+Y94-MIN(Schulden!G13,X94+Y94)),0)+IF(AND(Schulden!J14&lt;Schulden!J12,AB94&gt;0),MAX(0,AB94+AC94-MIN(Schulden!G14,AB94+AC94)),0)+IF(AND(Schulden!J15&lt;Schulden!J12,AF94&gt;0),MAX(0,AF94+AG94-MIN(Schulden!G15,AF94+AG94)),0)+IF(AND(Schulden!J16&lt;Schulden!J12,AJ94&gt;0),MAX(0,AJ94+AK94-MIN(Schulden!G16,AJ94+AK94)),0)+IF(AND(Schulden!J17&lt;Schulden!J12,AN94&gt;0),MAX(0,AN94+AO94-MIN(Schulden!G17,AN94+AO94)),0)+IF(AND(Schulden!J18&lt;Schulden!J12,AR94&gt;0),MAX(0,AR94+AS94-MIN(Schulden!G18,AR94+AS94)),0)+IF(AND(Schulden!J19&lt;Schulden!J12,AV94&gt;0),MAX(0,AV94+AW94-MIN(Schulden!G19,AV94+AW94)),0)+IF(AND(Schulden!J20&lt;Schulden!J12,AZ94&gt;0),MAX(0,AZ94+BA94-MIN(Schulden!G20,AZ94+BA94)),0)+IF(AND(Schulden!J21&lt;Schulden!J12,BD94&gt;0),MAX(0,BD94+BE94-MIN(Schulden!G21,BD94+BE94)),0)+IF(AND(Schulden!J22&lt;Schulden!J12,BH94&gt;0),MAX(0,BH94+BI94-MIN(Schulden!G22,BH94+BI94)),0))),MAX(0,T94+U94-MIN(Schulden!G12,T94+U94)))+SUMIFS(Sonderzahlungen!$D$8:$D$67,Sonderzahlungen!$G$8:$G$67,$B94,Sonderzahlungen!$E$8:$E$67,"Gezielte Schuld",Sonderzahlungen!$F$8:$F$67,Schulden!B12)))</f>
        <v/>
      </c>
      <c r="W94" s="24">
        <f>MAX(0,T94+U94-V94)</f>
        <v/>
      </c>
      <c r="X94" s="24">
        <f>AA93</f>
        <v/>
      </c>
      <c r="Y94" s="24">
        <f>IF(X94&lt;=0,0,X94*Schulden!F13/12)</f>
        <v/>
      </c>
      <c r="Z94" s="24">
        <f>IF(X94&lt;=0,0,MIN(X94+Y94,MIN(Schulden!G13,X94+Y94)+MIN(MAX(0,Strategie!$C$9+SUMIFS(Sonderzahlungen!$D$8:$D$67,Sonderzahlungen!$G$8:$G$67,$B94,Sonderzahlungen!$E$8:$E$67,"Nach Strategie")-(IF(AND(Schulden!J8&lt;Schulden!J13,D94&gt;0),MAX(0,D94+E94-MIN(Schulden!G8,D94+E94)),0)+IF(AND(Schulden!J9&lt;Schulden!J13,H94&gt;0),MAX(0,H94+I94-MIN(Schulden!G9,H94+I94)),0)+IF(AND(Schulden!J10&lt;Schulden!J13,L94&gt;0),MAX(0,L94+M94-MIN(Schulden!G10,L94+M94)),0)+IF(AND(Schulden!J11&lt;Schulden!J13,P94&gt;0),MAX(0,P94+Q94-MIN(Schulden!G11,P94+Q94)),0)+IF(AND(Schulden!J12&lt;Schulden!J13,T94&gt;0),MAX(0,T94+U94-MIN(Schulden!G12,T94+U94)),0)+IF(AND(Schulden!J13&lt;Schulden!J13,X94&gt;0),MAX(0,X94+Y94-MIN(Schulden!G13,X94+Y94)),0)+IF(AND(Schulden!J14&lt;Schulden!J13,AB94&gt;0),MAX(0,AB94+AC94-MIN(Schulden!G14,AB94+AC94)),0)+IF(AND(Schulden!J15&lt;Schulden!J13,AF94&gt;0),MAX(0,AF94+AG94-MIN(Schulden!G15,AF94+AG94)),0)+IF(AND(Schulden!J16&lt;Schulden!J13,AJ94&gt;0),MAX(0,AJ94+AK94-MIN(Schulden!G16,AJ94+AK94)),0)+IF(AND(Schulden!J17&lt;Schulden!J13,AN94&gt;0),MAX(0,AN94+AO94-MIN(Schulden!G17,AN94+AO94)),0)+IF(AND(Schulden!J18&lt;Schulden!J13,AR94&gt;0),MAX(0,AR94+AS94-MIN(Schulden!G18,AR94+AS94)),0)+IF(AND(Schulden!J19&lt;Schulden!J13,AV94&gt;0),MAX(0,AV94+AW94-MIN(Schulden!G19,AV94+AW94)),0)+IF(AND(Schulden!J20&lt;Schulden!J13,AZ94&gt;0),MAX(0,AZ94+BA94-MIN(Schulden!G20,AZ94+BA94)),0)+IF(AND(Schulden!J21&lt;Schulden!J13,BD94&gt;0),MAX(0,BD94+BE94-MIN(Schulden!G21,BD94+BE94)),0)+IF(AND(Schulden!J22&lt;Schulden!J13,BH94&gt;0),MAX(0,BH94+BI94-MIN(Schulden!G22,BH94+BI94)),0))),MAX(0,X94+Y94-MIN(Schulden!G13,X94+Y94)))+SUMIFS(Sonderzahlungen!$D$8:$D$67,Sonderzahlungen!$G$8:$G$67,$B94,Sonderzahlungen!$E$8:$E$67,"Gezielte Schuld",Sonderzahlungen!$F$8:$F$67,Schulden!B13)))</f>
        <v/>
      </c>
      <c r="AA94" s="24">
        <f>MAX(0,X94+Y94-Z94)</f>
        <v/>
      </c>
      <c r="AB94" s="24">
        <f>AE93</f>
        <v/>
      </c>
      <c r="AC94" s="24">
        <f>IF(AB94&lt;=0,0,AB94*Schulden!F14/12)</f>
        <v/>
      </c>
      <c r="AD94" s="24">
        <f>IF(AB94&lt;=0,0,MIN(AB94+AC94,MIN(Schulden!G14,AB94+AC94)+MIN(MAX(0,Strategie!$C$9+SUMIFS(Sonderzahlungen!$D$8:$D$67,Sonderzahlungen!$G$8:$G$67,$B94,Sonderzahlungen!$E$8:$E$67,"Nach Strategie")-(IF(AND(Schulden!J8&lt;Schulden!J14,D94&gt;0),MAX(0,D94+E94-MIN(Schulden!G8,D94+E94)),0)+IF(AND(Schulden!J9&lt;Schulden!J14,H94&gt;0),MAX(0,H94+I94-MIN(Schulden!G9,H94+I94)),0)+IF(AND(Schulden!J10&lt;Schulden!J14,L94&gt;0),MAX(0,L94+M94-MIN(Schulden!G10,L94+M94)),0)+IF(AND(Schulden!J11&lt;Schulden!J14,P94&gt;0),MAX(0,P94+Q94-MIN(Schulden!G11,P94+Q94)),0)+IF(AND(Schulden!J12&lt;Schulden!J14,T94&gt;0),MAX(0,T94+U94-MIN(Schulden!G12,T94+U94)),0)+IF(AND(Schulden!J13&lt;Schulden!J14,X94&gt;0),MAX(0,X94+Y94-MIN(Schulden!G13,X94+Y94)),0)+IF(AND(Schulden!J14&lt;Schulden!J14,AB94&gt;0),MAX(0,AB94+AC94-MIN(Schulden!G14,AB94+AC94)),0)+IF(AND(Schulden!J15&lt;Schulden!J14,AF94&gt;0),MAX(0,AF94+AG94-MIN(Schulden!G15,AF94+AG94)),0)+IF(AND(Schulden!J16&lt;Schulden!J14,AJ94&gt;0),MAX(0,AJ94+AK94-MIN(Schulden!G16,AJ94+AK94)),0)+IF(AND(Schulden!J17&lt;Schulden!J14,AN94&gt;0),MAX(0,AN94+AO94-MIN(Schulden!G17,AN94+AO94)),0)+IF(AND(Schulden!J18&lt;Schulden!J14,AR94&gt;0),MAX(0,AR94+AS94-MIN(Schulden!G18,AR94+AS94)),0)+IF(AND(Schulden!J19&lt;Schulden!J14,AV94&gt;0),MAX(0,AV94+AW94-MIN(Schulden!G19,AV94+AW94)),0)+IF(AND(Schulden!J20&lt;Schulden!J14,AZ94&gt;0),MAX(0,AZ94+BA94-MIN(Schulden!G20,AZ94+BA94)),0)+IF(AND(Schulden!J21&lt;Schulden!J14,BD94&gt;0),MAX(0,BD94+BE94-MIN(Schulden!G21,BD94+BE94)),0)+IF(AND(Schulden!J22&lt;Schulden!J14,BH94&gt;0),MAX(0,BH94+BI94-MIN(Schulden!G22,BH94+BI94)),0))),MAX(0,AB94+AC94-MIN(Schulden!G14,AB94+AC94)))+SUMIFS(Sonderzahlungen!$D$8:$D$67,Sonderzahlungen!$G$8:$G$67,$B94,Sonderzahlungen!$E$8:$E$67,"Gezielte Schuld",Sonderzahlungen!$F$8:$F$67,Schulden!B14)))</f>
        <v/>
      </c>
      <c r="AE94" s="24">
        <f>MAX(0,AB94+AC94-AD94)</f>
        <v/>
      </c>
      <c r="AF94" s="24">
        <f>AI93</f>
        <v/>
      </c>
      <c r="AG94" s="24">
        <f>IF(AF94&lt;=0,0,AF94*Schulden!F15/12)</f>
        <v/>
      </c>
      <c r="AH94" s="24">
        <f>IF(AF94&lt;=0,0,MIN(AF94+AG94,MIN(Schulden!G15,AF94+AG94)+MIN(MAX(0,Strategie!$C$9+SUMIFS(Sonderzahlungen!$D$8:$D$67,Sonderzahlungen!$G$8:$G$67,$B94,Sonderzahlungen!$E$8:$E$67,"Nach Strategie")-(IF(AND(Schulden!J8&lt;Schulden!J15,D94&gt;0),MAX(0,D94+E94-MIN(Schulden!G8,D94+E94)),0)+IF(AND(Schulden!J9&lt;Schulden!J15,H94&gt;0),MAX(0,H94+I94-MIN(Schulden!G9,H94+I94)),0)+IF(AND(Schulden!J10&lt;Schulden!J15,L94&gt;0),MAX(0,L94+M94-MIN(Schulden!G10,L94+M94)),0)+IF(AND(Schulden!J11&lt;Schulden!J15,P94&gt;0),MAX(0,P94+Q94-MIN(Schulden!G11,P94+Q94)),0)+IF(AND(Schulden!J12&lt;Schulden!J15,T94&gt;0),MAX(0,T94+U94-MIN(Schulden!G12,T94+U94)),0)+IF(AND(Schulden!J13&lt;Schulden!J15,X94&gt;0),MAX(0,X94+Y94-MIN(Schulden!G13,X94+Y94)),0)+IF(AND(Schulden!J14&lt;Schulden!J15,AB94&gt;0),MAX(0,AB94+AC94-MIN(Schulden!G14,AB94+AC94)),0)+IF(AND(Schulden!J15&lt;Schulden!J15,AF94&gt;0),MAX(0,AF94+AG94-MIN(Schulden!G15,AF94+AG94)),0)+IF(AND(Schulden!J16&lt;Schulden!J15,AJ94&gt;0),MAX(0,AJ94+AK94-MIN(Schulden!G16,AJ94+AK94)),0)+IF(AND(Schulden!J17&lt;Schulden!J15,AN94&gt;0),MAX(0,AN94+AO94-MIN(Schulden!G17,AN94+AO94)),0)+IF(AND(Schulden!J18&lt;Schulden!J15,AR94&gt;0),MAX(0,AR94+AS94-MIN(Schulden!G18,AR94+AS94)),0)+IF(AND(Schulden!J19&lt;Schulden!J15,AV94&gt;0),MAX(0,AV94+AW94-MIN(Schulden!G19,AV94+AW94)),0)+IF(AND(Schulden!J20&lt;Schulden!J15,AZ94&gt;0),MAX(0,AZ94+BA94-MIN(Schulden!G20,AZ94+BA94)),0)+IF(AND(Schulden!J21&lt;Schulden!J15,BD94&gt;0),MAX(0,BD94+BE94-MIN(Schulden!G21,BD94+BE94)),0)+IF(AND(Schulden!J22&lt;Schulden!J15,BH94&gt;0),MAX(0,BH94+BI94-MIN(Schulden!G22,BH94+BI94)),0))),MAX(0,AF94+AG94-MIN(Schulden!G15,AF94+AG94)))+SUMIFS(Sonderzahlungen!$D$8:$D$67,Sonderzahlungen!$G$8:$G$67,$B94,Sonderzahlungen!$E$8:$E$67,"Gezielte Schuld",Sonderzahlungen!$F$8:$F$67,Schulden!B15)))</f>
        <v/>
      </c>
      <c r="AI94" s="24">
        <f>MAX(0,AF94+AG94-AH94)</f>
        <v/>
      </c>
      <c r="AJ94" s="24">
        <f>AM93</f>
        <v/>
      </c>
      <c r="AK94" s="24">
        <f>IF(AJ94&lt;=0,0,AJ94*Schulden!F16/12)</f>
        <v/>
      </c>
      <c r="AL94" s="24">
        <f>IF(AJ94&lt;=0,0,MIN(AJ94+AK94,MIN(Schulden!G16,AJ94+AK94)+MIN(MAX(0,Strategie!$C$9+SUMIFS(Sonderzahlungen!$D$8:$D$67,Sonderzahlungen!$G$8:$G$67,$B94,Sonderzahlungen!$E$8:$E$67,"Nach Strategie")-(IF(AND(Schulden!J8&lt;Schulden!J16,D94&gt;0),MAX(0,D94+E94-MIN(Schulden!G8,D94+E94)),0)+IF(AND(Schulden!J9&lt;Schulden!J16,H94&gt;0),MAX(0,H94+I94-MIN(Schulden!G9,H94+I94)),0)+IF(AND(Schulden!J10&lt;Schulden!J16,L94&gt;0),MAX(0,L94+M94-MIN(Schulden!G10,L94+M94)),0)+IF(AND(Schulden!J11&lt;Schulden!J16,P94&gt;0),MAX(0,P94+Q94-MIN(Schulden!G11,P94+Q94)),0)+IF(AND(Schulden!J12&lt;Schulden!J16,T94&gt;0),MAX(0,T94+U94-MIN(Schulden!G12,T94+U94)),0)+IF(AND(Schulden!J13&lt;Schulden!J16,X94&gt;0),MAX(0,X94+Y94-MIN(Schulden!G13,X94+Y94)),0)+IF(AND(Schulden!J14&lt;Schulden!J16,AB94&gt;0),MAX(0,AB94+AC94-MIN(Schulden!G14,AB94+AC94)),0)+IF(AND(Schulden!J15&lt;Schulden!J16,AF94&gt;0),MAX(0,AF94+AG94-MIN(Schulden!G15,AF94+AG94)),0)+IF(AND(Schulden!J16&lt;Schulden!J16,AJ94&gt;0),MAX(0,AJ94+AK94-MIN(Schulden!G16,AJ94+AK94)),0)+IF(AND(Schulden!J17&lt;Schulden!J16,AN94&gt;0),MAX(0,AN94+AO94-MIN(Schulden!G17,AN94+AO94)),0)+IF(AND(Schulden!J18&lt;Schulden!J16,AR94&gt;0),MAX(0,AR94+AS94-MIN(Schulden!G18,AR94+AS94)),0)+IF(AND(Schulden!J19&lt;Schulden!J16,AV94&gt;0),MAX(0,AV94+AW94-MIN(Schulden!G19,AV94+AW94)),0)+IF(AND(Schulden!J20&lt;Schulden!J16,AZ94&gt;0),MAX(0,AZ94+BA94-MIN(Schulden!G20,AZ94+BA94)),0)+IF(AND(Schulden!J21&lt;Schulden!J16,BD94&gt;0),MAX(0,BD94+BE94-MIN(Schulden!G21,BD94+BE94)),0)+IF(AND(Schulden!J22&lt;Schulden!J16,BH94&gt;0),MAX(0,BH94+BI94-MIN(Schulden!G22,BH94+BI94)),0))),MAX(0,AJ94+AK94-MIN(Schulden!G16,AJ94+AK94)))+SUMIFS(Sonderzahlungen!$D$8:$D$67,Sonderzahlungen!$G$8:$G$67,$B94,Sonderzahlungen!$E$8:$E$67,"Gezielte Schuld",Sonderzahlungen!$F$8:$F$67,Schulden!B16)))</f>
        <v/>
      </c>
      <c r="AM94" s="24">
        <f>MAX(0,AJ94+AK94-AL94)</f>
        <v/>
      </c>
      <c r="AN94" s="24">
        <f>AQ93</f>
        <v/>
      </c>
      <c r="AO94" s="24">
        <f>IF(AN94&lt;=0,0,AN94*Schulden!F17/12)</f>
        <v/>
      </c>
      <c r="AP94" s="24">
        <f>IF(AN94&lt;=0,0,MIN(AN94+AO94,MIN(Schulden!G17,AN94+AO94)+MIN(MAX(0,Strategie!$C$9+SUMIFS(Sonderzahlungen!$D$8:$D$67,Sonderzahlungen!$G$8:$G$67,$B94,Sonderzahlungen!$E$8:$E$67,"Nach Strategie")-(IF(AND(Schulden!J8&lt;Schulden!J17,D94&gt;0),MAX(0,D94+E94-MIN(Schulden!G8,D94+E94)),0)+IF(AND(Schulden!J9&lt;Schulden!J17,H94&gt;0),MAX(0,H94+I94-MIN(Schulden!G9,H94+I94)),0)+IF(AND(Schulden!J10&lt;Schulden!J17,L94&gt;0),MAX(0,L94+M94-MIN(Schulden!G10,L94+M94)),0)+IF(AND(Schulden!J11&lt;Schulden!J17,P94&gt;0),MAX(0,P94+Q94-MIN(Schulden!G11,P94+Q94)),0)+IF(AND(Schulden!J12&lt;Schulden!J17,T94&gt;0),MAX(0,T94+U94-MIN(Schulden!G12,T94+U94)),0)+IF(AND(Schulden!J13&lt;Schulden!J17,X94&gt;0),MAX(0,X94+Y94-MIN(Schulden!G13,X94+Y94)),0)+IF(AND(Schulden!J14&lt;Schulden!J17,AB94&gt;0),MAX(0,AB94+AC94-MIN(Schulden!G14,AB94+AC94)),0)+IF(AND(Schulden!J15&lt;Schulden!J17,AF94&gt;0),MAX(0,AF94+AG94-MIN(Schulden!G15,AF94+AG94)),0)+IF(AND(Schulden!J16&lt;Schulden!J17,AJ94&gt;0),MAX(0,AJ94+AK94-MIN(Schulden!G16,AJ94+AK94)),0)+IF(AND(Schulden!J17&lt;Schulden!J17,AN94&gt;0),MAX(0,AN94+AO94-MIN(Schulden!G17,AN94+AO94)),0)+IF(AND(Schulden!J18&lt;Schulden!J17,AR94&gt;0),MAX(0,AR94+AS94-MIN(Schulden!G18,AR94+AS94)),0)+IF(AND(Schulden!J19&lt;Schulden!J17,AV94&gt;0),MAX(0,AV94+AW94-MIN(Schulden!G19,AV94+AW94)),0)+IF(AND(Schulden!J20&lt;Schulden!J17,AZ94&gt;0),MAX(0,AZ94+BA94-MIN(Schulden!G20,AZ94+BA94)),0)+IF(AND(Schulden!J21&lt;Schulden!J17,BD94&gt;0),MAX(0,BD94+BE94-MIN(Schulden!G21,BD94+BE94)),0)+IF(AND(Schulden!J22&lt;Schulden!J17,BH94&gt;0),MAX(0,BH94+BI94-MIN(Schulden!G22,BH94+BI94)),0))),MAX(0,AN94+AO94-MIN(Schulden!G17,AN94+AO94)))+SUMIFS(Sonderzahlungen!$D$8:$D$67,Sonderzahlungen!$G$8:$G$67,$B94,Sonderzahlungen!$E$8:$E$67,"Gezielte Schuld",Sonderzahlungen!$F$8:$F$67,Schulden!B17)))</f>
        <v/>
      </c>
      <c r="AQ94" s="24">
        <f>MAX(0,AN94+AO94-AP94)</f>
        <v/>
      </c>
      <c r="AR94" s="24">
        <f>AU93</f>
        <v/>
      </c>
      <c r="AS94" s="24">
        <f>IF(AR94&lt;=0,0,AR94*Schulden!F18/12)</f>
        <v/>
      </c>
      <c r="AT94" s="24">
        <f>IF(AR94&lt;=0,0,MIN(AR94+AS94,MIN(Schulden!G18,AR94+AS94)+MIN(MAX(0,Strategie!$C$9+SUMIFS(Sonderzahlungen!$D$8:$D$67,Sonderzahlungen!$G$8:$G$67,$B94,Sonderzahlungen!$E$8:$E$67,"Nach Strategie")-(IF(AND(Schulden!J8&lt;Schulden!J18,D94&gt;0),MAX(0,D94+E94-MIN(Schulden!G8,D94+E94)),0)+IF(AND(Schulden!J9&lt;Schulden!J18,H94&gt;0),MAX(0,H94+I94-MIN(Schulden!G9,H94+I94)),0)+IF(AND(Schulden!J10&lt;Schulden!J18,L94&gt;0),MAX(0,L94+M94-MIN(Schulden!G10,L94+M94)),0)+IF(AND(Schulden!J11&lt;Schulden!J18,P94&gt;0),MAX(0,P94+Q94-MIN(Schulden!G11,P94+Q94)),0)+IF(AND(Schulden!J12&lt;Schulden!J18,T94&gt;0),MAX(0,T94+U94-MIN(Schulden!G12,T94+U94)),0)+IF(AND(Schulden!J13&lt;Schulden!J18,X94&gt;0),MAX(0,X94+Y94-MIN(Schulden!G13,X94+Y94)),0)+IF(AND(Schulden!J14&lt;Schulden!J18,AB94&gt;0),MAX(0,AB94+AC94-MIN(Schulden!G14,AB94+AC94)),0)+IF(AND(Schulden!J15&lt;Schulden!J18,AF94&gt;0),MAX(0,AF94+AG94-MIN(Schulden!G15,AF94+AG94)),0)+IF(AND(Schulden!J16&lt;Schulden!J18,AJ94&gt;0),MAX(0,AJ94+AK94-MIN(Schulden!G16,AJ94+AK94)),0)+IF(AND(Schulden!J17&lt;Schulden!J18,AN94&gt;0),MAX(0,AN94+AO94-MIN(Schulden!G17,AN94+AO94)),0)+IF(AND(Schulden!J18&lt;Schulden!J18,AR94&gt;0),MAX(0,AR94+AS94-MIN(Schulden!G18,AR94+AS94)),0)+IF(AND(Schulden!J19&lt;Schulden!J18,AV94&gt;0),MAX(0,AV94+AW94-MIN(Schulden!G19,AV94+AW94)),0)+IF(AND(Schulden!J20&lt;Schulden!J18,AZ94&gt;0),MAX(0,AZ94+BA94-MIN(Schulden!G20,AZ94+BA94)),0)+IF(AND(Schulden!J21&lt;Schulden!J18,BD94&gt;0),MAX(0,BD94+BE94-MIN(Schulden!G21,BD94+BE94)),0)+IF(AND(Schulden!J22&lt;Schulden!J18,BH94&gt;0),MAX(0,BH94+BI94-MIN(Schulden!G22,BH94+BI94)),0))),MAX(0,AR94+AS94-MIN(Schulden!G18,AR94+AS94)))+SUMIFS(Sonderzahlungen!$D$8:$D$67,Sonderzahlungen!$G$8:$G$67,$B94,Sonderzahlungen!$E$8:$E$67,"Gezielte Schuld",Sonderzahlungen!$F$8:$F$67,Schulden!B18)))</f>
        <v/>
      </c>
      <c r="AU94" s="24">
        <f>MAX(0,AR94+AS94-AT94)</f>
        <v/>
      </c>
      <c r="AV94" s="24">
        <f>AY93</f>
        <v/>
      </c>
      <c r="AW94" s="24">
        <f>IF(AV94&lt;=0,0,AV94*Schulden!F19/12)</f>
        <v/>
      </c>
      <c r="AX94" s="24">
        <f>IF(AV94&lt;=0,0,MIN(AV94+AW94,MIN(Schulden!G19,AV94+AW94)+MIN(MAX(0,Strategie!$C$9+SUMIFS(Sonderzahlungen!$D$8:$D$67,Sonderzahlungen!$G$8:$G$67,$B94,Sonderzahlungen!$E$8:$E$67,"Nach Strategie")-(IF(AND(Schulden!J8&lt;Schulden!J19,D94&gt;0),MAX(0,D94+E94-MIN(Schulden!G8,D94+E94)),0)+IF(AND(Schulden!J9&lt;Schulden!J19,H94&gt;0),MAX(0,H94+I94-MIN(Schulden!G9,H94+I94)),0)+IF(AND(Schulden!J10&lt;Schulden!J19,L94&gt;0),MAX(0,L94+M94-MIN(Schulden!G10,L94+M94)),0)+IF(AND(Schulden!J11&lt;Schulden!J19,P94&gt;0),MAX(0,P94+Q94-MIN(Schulden!G11,P94+Q94)),0)+IF(AND(Schulden!J12&lt;Schulden!J19,T94&gt;0),MAX(0,T94+U94-MIN(Schulden!G12,T94+U94)),0)+IF(AND(Schulden!J13&lt;Schulden!J19,X94&gt;0),MAX(0,X94+Y94-MIN(Schulden!G13,X94+Y94)),0)+IF(AND(Schulden!J14&lt;Schulden!J19,AB94&gt;0),MAX(0,AB94+AC94-MIN(Schulden!G14,AB94+AC94)),0)+IF(AND(Schulden!J15&lt;Schulden!J19,AF94&gt;0),MAX(0,AF94+AG94-MIN(Schulden!G15,AF94+AG94)),0)+IF(AND(Schulden!J16&lt;Schulden!J19,AJ94&gt;0),MAX(0,AJ94+AK94-MIN(Schulden!G16,AJ94+AK94)),0)+IF(AND(Schulden!J17&lt;Schulden!J19,AN94&gt;0),MAX(0,AN94+AO94-MIN(Schulden!G17,AN94+AO94)),0)+IF(AND(Schulden!J18&lt;Schulden!J19,AR94&gt;0),MAX(0,AR94+AS94-MIN(Schulden!G18,AR94+AS94)),0)+IF(AND(Schulden!J19&lt;Schulden!J19,AV94&gt;0),MAX(0,AV94+AW94-MIN(Schulden!G19,AV94+AW94)),0)+IF(AND(Schulden!J20&lt;Schulden!J19,AZ94&gt;0),MAX(0,AZ94+BA94-MIN(Schulden!G20,AZ94+BA94)),0)+IF(AND(Schulden!J21&lt;Schulden!J19,BD94&gt;0),MAX(0,BD94+BE94-MIN(Schulden!G21,BD94+BE94)),0)+IF(AND(Schulden!J22&lt;Schulden!J19,BH94&gt;0),MAX(0,BH94+BI94-MIN(Schulden!G22,BH94+BI94)),0))),MAX(0,AV94+AW94-MIN(Schulden!G19,AV94+AW94)))+SUMIFS(Sonderzahlungen!$D$8:$D$67,Sonderzahlungen!$G$8:$G$67,$B94,Sonderzahlungen!$E$8:$E$67,"Gezielte Schuld",Sonderzahlungen!$F$8:$F$67,Schulden!B19)))</f>
        <v/>
      </c>
      <c r="AY94" s="24">
        <f>MAX(0,AV94+AW94-AX94)</f>
        <v/>
      </c>
      <c r="AZ94" s="24">
        <f>BC93</f>
        <v/>
      </c>
      <c r="BA94" s="24">
        <f>IF(AZ94&lt;=0,0,AZ94*Schulden!F20/12)</f>
        <v/>
      </c>
      <c r="BB94" s="24">
        <f>IF(AZ94&lt;=0,0,MIN(AZ94+BA94,MIN(Schulden!G20,AZ94+BA94)+MIN(MAX(0,Strategie!$C$9+SUMIFS(Sonderzahlungen!$D$8:$D$67,Sonderzahlungen!$G$8:$G$67,$B94,Sonderzahlungen!$E$8:$E$67,"Nach Strategie")-(IF(AND(Schulden!J8&lt;Schulden!J20,D94&gt;0),MAX(0,D94+E94-MIN(Schulden!G8,D94+E94)),0)+IF(AND(Schulden!J9&lt;Schulden!J20,H94&gt;0),MAX(0,H94+I94-MIN(Schulden!G9,H94+I94)),0)+IF(AND(Schulden!J10&lt;Schulden!J20,L94&gt;0),MAX(0,L94+M94-MIN(Schulden!G10,L94+M94)),0)+IF(AND(Schulden!J11&lt;Schulden!J20,P94&gt;0),MAX(0,P94+Q94-MIN(Schulden!G11,P94+Q94)),0)+IF(AND(Schulden!J12&lt;Schulden!J20,T94&gt;0),MAX(0,T94+U94-MIN(Schulden!G12,T94+U94)),0)+IF(AND(Schulden!J13&lt;Schulden!J20,X94&gt;0),MAX(0,X94+Y94-MIN(Schulden!G13,X94+Y94)),0)+IF(AND(Schulden!J14&lt;Schulden!J20,AB94&gt;0),MAX(0,AB94+AC94-MIN(Schulden!G14,AB94+AC94)),0)+IF(AND(Schulden!J15&lt;Schulden!J20,AF94&gt;0),MAX(0,AF94+AG94-MIN(Schulden!G15,AF94+AG94)),0)+IF(AND(Schulden!J16&lt;Schulden!J20,AJ94&gt;0),MAX(0,AJ94+AK94-MIN(Schulden!G16,AJ94+AK94)),0)+IF(AND(Schulden!J17&lt;Schulden!J20,AN94&gt;0),MAX(0,AN94+AO94-MIN(Schulden!G17,AN94+AO94)),0)+IF(AND(Schulden!J18&lt;Schulden!J20,AR94&gt;0),MAX(0,AR94+AS94-MIN(Schulden!G18,AR94+AS94)),0)+IF(AND(Schulden!J19&lt;Schulden!J20,AV94&gt;0),MAX(0,AV94+AW94-MIN(Schulden!G19,AV94+AW94)),0)+IF(AND(Schulden!J20&lt;Schulden!J20,AZ94&gt;0),MAX(0,AZ94+BA94-MIN(Schulden!G20,AZ94+BA94)),0)+IF(AND(Schulden!J21&lt;Schulden!J20,BD94&gt;0),MAX(0,BD94+BE94-MIN(Schulden!G21,BD94+BE94)),0)+IF(AND(Schulden!J22&lt;Schulden!J20,BH94&gt;0),MAX(0,BH94+BI94-MIN(Schulden!G22,BH94+BI94)),0))),MAX(0,AZ94+BA94-MIN(Schulden!G20,AZ94+BA94)))+SUMIFS(Sonderzahlungen!$D$8:$D$67,Sonderzahlungen!$G$8:$G$67,$B94,Sonderzahlungen!$E$8:$E$67,"Gezielte Schuld",Sonderzahlungen!$F$8:$F$67,Schulden!B20)))</f>
        <v/>
      </c>
      <c r="BC94" s="24">
        <f>MAX(0,AZ94+BA94-BB94)</f>
        <v/>
      </c>
      <c r="BD94" s="24">
        <f>BG93</f>
        <v/>
      </c>
      <c r="BE94" s="24">
        <f>IF(BD94&lt;=0,0,BD94*Schulden!F21/12)</f>
        <v/>
      </c>
      <c r="BF94" s="24">
        <f>IF(BD94&lt;=0,0,MIN(BD94+BE94,MIN(Schulden!G21,BD94+BE94)+MIN(MAX(0,Strategie!$C$9+SUMIFS(Sonderzahlungen!$D$8:$D$67,Sonderzahlungen!$G$8:$G$67,$B94,Sonderzahlungen!$E$8:$E$67,"Nach Strategie")-(IF(AND(Schulden!J8&lt;Schulden!J21,D94&gt;0),MAX(0,D94+E94-MIN(Schulden!G8,D94+E94)),0)+IF(AND(Schulden!J9&lt;Schulden!J21,H94&gt;0),MAX(0,H94+I94-MIN(Schulden!G9,H94+I94)),0)+IF(AND(Schulden!J10&lt;Schulden!J21,L94&gt;0),MAX(0,L94+M94-MIN(Schulden!G10,L94+M94)),0)+IF(AND(Schulden!J11&lt;Schulden!J21,P94&gt;0),MAX(0,P94+Q94-MIN(Schulden!G11,P94+Q94)),0)+IF(AND(Schulden!J12&lt;Schulden!J21,T94&gt;0),MAX(0,T94+U94-MIN(Schulden!G12,T94+U94)),0)+IF(AND(Schulden!J13&lt;Schulden!J21,X94&gt;0),MAX(0,X94+Y94-MIN(Schulden!G13,X94+Y94)),0)+IF(AND(Schulden!J14&lt;Schulden!J21,AB94&gt;0),MAX(0,AB94+AC94-MIN(Schulden!G14,AB94+AC94)),0)+IF(AND(Schulden!J15&lt;Schulden!J21,AF94&gt;0),MAX(0,AF94+AG94-MIN(Schulden!G15,AF94+AG94)),0)+IF(AND(Schulden!J16&lt;Schulden!J21,AJ94&gt;0),MAX(0,AJ94+AK94-MIN(Schulden!G16,AJ94+AK94)),0)+IF(AND(Schulden!J17&lt;Schulden!J21,AN94&gt;0),MAX(0,AN94+AO94-MIN(Schulden!G17,AN94+AO94)),0)+IF(AND(Schulden!J18&lt;Schulden!J21,AR94&gt;0),MAX(0,AR94+AS94-MIN(Schulden!G18,AR94+AS94)),0)+IF(AND(Schulden!J19&lt;Schulden!J21,AV94&gt;0),MAX(0,AV94+AW94-MIN(Schulden!G19,AV94+AW94)),0)+IF(AND(Schulden!J20&lt;Schulden!J21,AZ94&gt;0),MAX(0,AZ94+BA94-MIN(Schulden!G20,AZ94+BA94)),0)+IF(AND(Schulden!J21&lt;Schulden!J21,BD94&gt;0),MAX(0,BD94+BE94-MIN(Schulden!G21,BD94+BE94)),0)+IF(AND(Schulden!J22&lt;Schulden!J21,BH94&gt;0),MAX(0,BH94+BI94-MIN(Schulden!G22,BH94+BI94)),0))),MAX(0,BD94+BE94-MIN(Schulden!G21,BD94+BE94)))+SUMIFS(Sonderzahlungen!$D$8:$D$67,Sonderzahlungen!$G$8:$G$67,$B94,Sonderzahlungen!$E$8:$E$67,"Gezielte Schuld",Sonderzahlungen!$F$8:$F$67,Schulden!B21)))</f>
        <v/>
      </c>
      <c r="BG94" s="24">
        <f>MAX(0,BD94+BE94-BF94)</f>
        <v/>
      </c>
      <c r="BH94" s="24">
        <f>BK93</f>
        <v/>
      </c>
      <c r="BI94" s="24">
        <f>IF(BH94&lt;=0,0,BH94*Schulden!F22/12)</f>
        <v/>
      </c>
      <c r="BJ94" s="24">
        <f>IF(BH94&lt;=0,0,MIN(BH94+BI94,MIN(Schulden!G22,BH94+BI94)+MIN(MAX(0,Strategie!$C$9+SUMIFS(Sonderzahlungen!$D$8:$D$67,Sonderzahlungen!$G$8:$G$67,$B94,Sonderzahlungen!$E$8:$E$67,"Nach Strategie")-(IF(AND(Schulden!J8&lt;Schulden!J22,D94&gt;0),MAX(0,D94+E94-MIN(Schulden!G8,D94+E94)),0)+IF(AND(Schulden!J9&lt;Schulden!J22,H94&gt;0),MAX(0,H94+I94-MIN(Schulden!G9,H94+I94)),0)+IF(AND(Schulden!J10&lt;Schulden!J22,L94&gt;0),MAX(0,L94+M94-MIN(Schulden!G10,L94+M94)),0)+IF(AND(Schulden!J11&lt;Schulden!J22,P94&gt;0),MAX(0,P94+Q94-MIN(Schulden!G11,P94+Q94)),0)+IF(AND(Schulden!J12&lt;Schulden!J22,T94&gt;0),MAX(0,T94+U94-MIN(Schulden!G12,T94+U94)),0)+IF(AND(Schulden!J13&lt;Schulden!J22,X94&gt;0),MAX(0,X94+Y94-MIN(Schulden!G13,X94+Y94)),0)+IF(AND(Schulden!J14&lt;Schulden!J22,AB94&gt;0),MAX(0,AB94+AC94-MIN(Schulden!G14,AB94+AC94)),0)+IF(AND(Schulden!J15&lt;Schulden!J22,AF94&gt;0),MAX(0,AF94+AG94-MIN(Schulden!G15,AF94+AG94)),0)+IF(AND(Schulden!J16&lt;Schulden!J22,AJ94&gt;0),MAX(0,AJ94+AK94-MIN(Schulden!G16,AJ94+AK94)),0)+IF(AND(Schulden!J17&lt;Schulden!J22,AN94&gt;0),MAX(0,AN94+AO94-MIN(Schulden!G17,AN94+AO94)),0)+IF(AND(Schulden!J18&lt;Schulden!J22,AR94&gt;0),MAX(0,AR94+AS94-MIN(Schulden!G18,AR94+AS94)),0)+IF(AND(Schulden!J19&lt;Schulden!J22,AV94&gt;0),MAX(0,AV94+AW94-MIN(Schulden!G19,AV94+AW94)),0)+IF(AND(Schulden!J20&lt;Schulden!J22,AZ94&gt;0),MAX(0,AZ94+BA94-MIN(Schulden!G20,AZ94+BA94)),0)+IF(AND(Schulden!J21&lt;Schulden!J22,BD94&gt;0),MAX(0,BD94+BE94-MIN(Schulden!G21,BD94+BE94)),0)+IF(AND(Schulden!J22&lt;Schulden!J22,BH94&gt;0),MAX(0,BH94+BI94-MIN(Schulden!G22,BH94+BI94)),0))),MAX(0,BH94+BI94-MIN(Schulden!G22,BH94+BI94)))+SUMIFS(Sonderzahlungen!$D$8:$D$67,Sonderzahlungen!$G$8:$G$67,$B94,Sonderzahlungen!$E$8:$E$67,"Gezielte Schuld",Sonderzahlungen!$F$8:$F$67,Schulden!B22)))</f>
        <v/>
      </c>
      <c r="BK94" s="24">
        <f>MAX(0,BH94+BI94-BJ94)</f>
        <v/>
      </c>
    </row>
    <row r="95">
      <c r="B95" s="23">
        <f>EDATE(B94,1)</f>
        <v/>
      </c>
      <c r="C95" s="24">
        <f>SUMIFS(Sonderzahlungen!$D$8:$D$67,Sonderzahlungen!$G$8:$G$67,B95)</f>
        <v/>
      </c>
      <c r="D95" s="24">
        <f>G94</f>
        <v/>
      </c>
      <c r="E95" s="24">
        <f>IF(D95&lt;=0,0,D95*Schulden!F8/12)</f>
        <v/>
      </c>
      <c r="F95" s="24">
        <f>IF(D95&lt;=0,0,MIN(D95+E95,MIN(Schulden!G8,D95+E95)+MIN(MAX(0,Strategie!$C$9+SUMIFS(Sonderzahlungen!$D$8:$D$67,Sonderzahlungen!$G$8:$G$67,$B95,Sonderzahlungen!$E$8:$E$67,"Nach Strategie")-(IF(AND(Schulden!J8&lt;Schulden!J8,D95&gt;0),MAX(0,D95+E95-MIN(Schulden!G8,D95+E95)),0)+IF(AND(Schulden!J9&lt;Schulden!J8,H95&gt;0),MAX(0,H95+I95-MIN(Schulden!G9,H95+I95)),0)+IF(AND(Schulden!J10&lt;Schulden!J8,L95&gt;0),MAX(0,L95+M95-MIN(Schulden!G10,L95+M95)),0)+IF(AND(Schulden!J11&lt;Schulden!J8,P95&gt;0),MAX(0,P95+Q95-MIN(Schulden!G11,P95+Q95)),0)+IF(AND(Schulden!J12&lt;Schulden!J8,T95&gt;0),MAX(0,T95+U95-MIN(Schulden!G12,T95+U95)),0)+IF(AND(Schulden!J13&lt;Schulden!J8,X95&gt;0),MAX(0,X95+Y95-MIN(Schulden!G13,X95+Y95)),0)+IF(AND(Schulden!J14&lt;Schulden!J8,AB95&gt;0),MAX(0,AB95+AC95-MIN(Schulden!G14,AB95+AC95)),0)+IF(AND(Schulden!J15&lt;Schulden!J8,AF95&gt;0),MAX(0,AF95+AG95-MIN(Schulden!G15,AF95+AG95)),0)+IF(AND(Schulden!J16&lt;Schulden!J8,AJ95&gt;0),MAX(0,AJ95+AK95-MIN(Schulden!G16,AJ95+AK95)),0)+IF(AND(Schulden!J17&lt;Schulden!J8,AN95&gt;0),MAX(0,AN95+AO95-MIN(Schulden!G17,AN95+AO95)),0)+IF(AND(Schulden!J18&lt;Schulden!J8,AR95&gt;0),MAX(0,AR95+AS95-MIN(Schulden!G18,AR95+AS95)),0)+IF(AND(Schulden!J19&lt;Schulden!J8,AV95&gt;0),MAX(0,AV95+AW95-MIN(Schulden!G19,AV95+AW95)),0)+IF(AND(Schulden!J20&lt;Schulden!J8,AZ95&gt;0),MAX(0,AZ95+BA95-MIN(Schulden!G20,AZ95+BA95)),0)+IF(AND(Schulden!J21&lt;Schulden!J8,BD95&gt;0),MAX(0,BD95+BE95-MIN(Schulden!G21,BD95+BE95)),0)+IF(AND(Schulden!J22&lt;Schulden!J8,BH95&gt;0),MAX(0,BH95+BI95-MIN(Schulden!G22,BH95+BI95)),0))),MAX(0,D95+E95-MIN(Schulden!G8,D95+E95)))+SUMIFS(Sonderzahlungen!$D$8:$D$67,Sonderzahlungen!$G$8:$G$67,$B95,Sonderzahlungen!$E$8:$E$67,"Gezielte Schuld",Sonderzahlungen!$F$8:$F$67,Schulden!B8)))</f>
        <v/>
      </c>
      <c r="G95" s="24">
        <f>MAX(0,D95+E95-F95)</f>
        <v/>
      </c>
      <c r="H95" s="24">
        <f>K94</f>
        <v/>
      </c>
      <c r="I95" s="24">
        <f>IF(H95&lt;=0,0,H95*Schulden!F9/12)</f>
        <v/>
      </c>
      <c r="J95" s="24">
        <f>IF(H95&lt;=0,0,MIN(H95+I95,MIN(Schulden!G9,H95+I95)+MIN(MAX(0,Strategie!$C$9+SUMIFS(Sonderzahlungen!$D$8:$D$67,Sonderzahlungen!$G$8:$G$67,$B95,Sonderzahlungen!$E$8:$E$67,"Nach Strategie")-(IF(AND(Schulden!J8&lt;Schulden!J9,D95&gt;0),MAX(0,D95+E95-MIN(Schulden!G8,D95+E95)),0)+IF(AND(Schulden!J9&lt;Schulden!J9,H95&gt;0),MAX(0,H95+I95-MIN(Schulden!G9,H95+I95)),0)+IF(AND(Schulden!J10&lt;Schulden!J9,L95&gt;0),MAX(0,L95+M95-MIN(Schulden!G10,L95+M95)),0)+IF(AND(Schulden!J11&lt;Schulden!J9,P95&gt;0),MAX(0,P95+Q95-MIN(Schulden!G11,P95+Q95)),0)+IF(AND(Schulden!J12&lt;Schulden!J9,T95&gt;0),MAX(0,T95+U95-MIN(Schulden!G12,T95+U95)),0)+IF(AND(Schulden!J13&lt;Schulden!J9,X95&gt;0),MAX(0,X95+Y95-MIN(Schulden!G13,X95+Y95)),0)+IF(AND(Schulden!J14&lt;Schulden!J9,AB95&gt;0),MAX(0,AB95+AC95-MIN(Schulden!G14,AB95+AC95)),0)+IF(AND(Schulden!J15&lt;Schulden!J9,AF95&gt;0),MAX(0,AF95+AG95-MIN(Schulden!G15,AF95+AG95)),0)+IF(AND(Schulden!J16&lt;Schulden!J9,AJ95&gt;0),MAX(0,AJ95+AK95-MIN(Schulden!G16,AJ95+AK95)),0)+IF(AND(Schulden!J17&lt;Schulden!J9,AN95&gt;0),MAX(0,AN95+AO95-MIN(Schulden!G17,AN95+AO95)),0)+IF(AND(Schulden!J18&lt;Schulden!J9,AR95&gt;0),MAX(0,AR95+AS95-MIN(Schulden!G18,AR95+AS95)),0)+IF(AND(Schulden!J19&lt;Schulden!J9,AV95&gt;0),MAX(0,AV95+AW95-MIN(Schulden!G19,AV95+AW95)),0)+IF(AND(Schulden!J20&lt;Schulden!J9,AZ95&gt;0),MAX(0,AZ95+BA95-MIN(Schulden!G20,AZ95+BA95)),0)+IF(AND(Schulden!J21&lt;Schulden!J9,BD95&gt;0),MAX(0,BD95+BE95-MIN(Schulden!G21,BD95+BE95)),0)+IF(AND(Schulden!J22&lt;Schulden!J9,BH95&gt;0),MAX(0,BH95+BI95-MIN(Schulden!G22,BH95+BI95)),0))),MAX(0,H95+I95-MIN(Schulden!G9,H95+I95)))+SUMIFS(Sonderzahlungen!$D$8:$D$67,Sonderzahlungen!$G$8:$G$67,$B95,Sonderzahlungen!$E$8:$E$67,"Gezielte Schuld",Sonderzahlungen!$F$8:$F$67,Schulden!B9)))</f>
        <v/>
      </c>
      <c r="K95" s="24">
        <f>MAX(0,H95+I95-J95)</f>
        <v/>
      </c>
      <c r="L95" s="24">
        <f>O94</f>
        <v/>
      </c>
      <c r="M95" s="24">
        <f>IF(L95&lt;=0,0,L95*Schulden!F10/12)</f>
        <v/>
      </c>
      <c r="N95" s="24">
        <f>IF(L95&lt;=0,0,MIN(L95+M95,MIN(Schulden!G10,L95+M95)+MIN(MAX(0,Strategie!$C$9+SUMIFS(Sonderzahlungen!$D$8:$D$67,Sonderzahlungen!$G$8:$G$67,$B95,Sonderzahlungen!$E$8:$E$67,"Nach Strategie")-(IF(AND(Schulden!J8&lt;Schulden!J10,D95&gt;0),MAX(0,D95+E95-MIN(Schulden!G8,D95+E95)),0)+IF(AND(Schulden!J9&lt;Schulden!J10,H95&gt;0),MAX(0,H95+I95-MIN(Schulden!G9,H95+I95)),0)+IF(AND(Schulden!J10&lt;Schulden!J10,L95&gt;0),MAX(0,L95+M95-MIN(Schulden!G10,L95+M95)),0)+IF(AND(Schulden!J11&lt;Schulden!J10,P95&gt;0),MAX(0,P95+Q95-MIN(Schulden!G11,P95+Q95)),0)+IF(AND(Schulden!J12&lt;Schulden!J10,T95&gt;0),MAX(0,T95+U95-MIN(Schulden!G12,T95+U95)),0)+IF(AND(Schulden!J13&lt;Schulden!J10,X95&gt;0),MAX(0,X95+Y95-MIN(Schulden!G13,X95+Y95)),0)+IF(AND(Schulden!J14&lt;Schulden!J10,AB95&gt;0),MAX(0,AB95+AC95-MIN(Schulden!G14,AB95+AC95)),0)+IF(AND(Schulden!J15&lt;Schulden!J10,AF95&gt;0),MAX(0,AF95+AG95-MIN(Schulden!G15,AF95+AG95)),0)+IF(AND(Schulden!J16&lt;Schulden!J10,AJ95&gt;0),MAX(0,AJ95+AK95-MIN(Schulden!G16,AJ95+AK95)),0)+IF(AND(Schulden!J17&lt;Schulden!J10,AN95&gt;0),MAX(0,AN95+AO95-MIN(Schulden!G17,AN95+AO95)),0)+IF(AND(Schulden!J18&lt;Schulden!J10,AR95&gt;0),MAX(0,AR95+AS95-MIN(Schulden!G18,AR95+AS95)),0)+IF(AND(Schulden!J19&lt;Schulden!J10,AV95&gt;0),MAX(0,AV95+AW95-MIN(Schulden!G19,AV95+AW95)),0)+IF(AND(Schulden!J20&lt;Schulden!J10,AZ95&gt;0),MAX(0,AZ95+BA95-MIN(Schulden!G20,AZ95+BA95)),0)+IF(AND(Schulden!J21&lt;Schulden!J10,BD95&gt;0),MAX(0,BD95+BE95-MIN(Schulden!G21,BD95+BE95)),0)+IF(AND(Schulden!J22&lt;Schulden!J10,BH95&gt;0),MAX(0,BH95+BI95-MIN(Schulden!G22,BH95+BI95)),0))),MAX(0,L95+M95-MIN(Schulden!G10,L95+M95)))+SUMIFS(Sonderzahlungen!$D$8:$D$67,Sonderzahlungen!$G$8:$G$67,$B95,Sonderzahlungen!$E$8:$E$67,"Gezielte Schuld",Sonderzahlungen!$F$8:$F$67,Schulden!B10)))</f>
        <v/>
      </c>
      <c r="O95" s="24">
        <f>MAX(0,L95+M95-N95)</f>
        <v/>
      </c>
      <c r="P95" s="24">
        <f>S94</f>
        <v/>
      </c>
      <c r="Q95" s="24">
        <f>IF(P95&lt;=0,0,P95*Schulden!F11/12)</f>
        <v/>
      </c>
      <c r="R95" s="24">
        <f>IF(P95&lt;=0,0,MIN(P95+Q95,MIN(Schulden!G11,P95+Q95)+MIN(MAX(0,Strategie!$C$9+SUMIFS(Sonderzahlungen!$D$8:$D$67,Sonderzahlungen!$G$8:$G$67,$B95,Sonderzahlungen!$E$8:$E$67,"Nach Strategie")-(IF(AND(Schulden!J8&lt;Schulden!J11,D95&gt;0),MAX(0,D95+E95-MIN(Schulden!G8,D95+E95)),0)+IF(AND(Schulden!J9&lt;Schulden!J11,H95&gt;0),MAX(0,H95+I95-MIN(Schulden!G9,H95+I95)),0)+IF(AND(Schulden!J10&lt;Schulden!J11,L95&gt;0),MAX(0,L95+M95-MIN(Schulden!G10,L95+M95)),0)+IF(AND(Schulden!J11&lt;Schulden!J11,P95&gt;0),MAX(0,P95+Q95-MIN(Schulden!G11,P95+Q95)),0)+IF(AND(Schulden!J12&lt;Schulden!J11,T95&gt;0),MAX(0,T95+U95-MIN(Schulden!G12,T95+U95)),0)+IF(AND(Schulden!J13&lt;Schulden!J11,X95&gt;0),MAX(0,X95+Y95-MIN(Schulden!G13,X95+Y95)),0)+IF(AND(Schulden!J14&lt;Schulden!J11,AB95&gt;0),MAX(0,AB95+AC95-MIN(Schulden!G14,AB95+AC95)),0)+IF(AND(Schulden!J15&lt;Schulden!J11,AF95&gt;0),MAX(0,AF95+AG95-MIN(Schulden!G15,AF95+AG95)),0)+IF(AND(Schulden!J16&lt;Schulden!J11,AJ95&gt;0),MAX(0,AJ95+AK95-MIN(Schulden!G16,AJ95+AK95)),0)+IF(AND(Schulden!J17&lt;Schulden!J11,AN95&gt;0),MAX(0,AN95+AO95-MIN(Schulden!G17,AN95+AO95)),0)+IF(AND(Schulden!J18&lt;Schulden!J11,AR95&gt;0),MAX(0,AR95+AS95-MIN(Schulden!G18,AR95+AS95)),0)+IF(AND(Schulden!J19&lt;Schulden!J11,AV95&gt;0),MAX(0,AV95+AW95-MIN(Schulden!G19,AV95+AW95)),0)+IF(AND(Schulden!J20&lt;Schulden!J11,AZ95&gt;0),MAX(0,AZ95+BA95-MIN(Schulden!G20,AZ95+BA95)),0)+IF(AND(Schulden!J21&lt;Schulden!J11,BD95&gt;0),MAX(0,BD95+BE95-MIN(Schulden!G21,BD95+BE95)),0)+IF(AND(Schulden!J22&lt;Schulden!J11,BH95&gt;0),MAX(0,BH95+BI95-MIN(Schulden!G22,BH95+BI95)),0))),MAX(0,P95+Q95-MIN(Schulden!G11,P95+Q95)))+SUMIFS(Sonderzahlungen!$D$8:$D$67,Sonderzahlungen!$G$8:$G$67,$B95,Sonderzahlungen!$E$8:$E$67,"Gezielte Schuld",Sonderzahlungen!$F$8:$F$67,Schulden!B11)))</f>
        <v/>
      </c>
      <c r="S95" s="24">
        <f>MAX(0,P95+Q95-R95)</f>
        <v/>
      </c>
      <c r="T95" s="24">
        <f>W94</f>
        <v/>
      </c>
      <c r="U95" s="24">
        <f>IF(T95&lt;=0,0,T95*Schulden!F12/12)</f>
        <v/>
      </c>
      <c r="V95" s="24">
        <f>IF(T95&lt;=0,0,MIN(T95+U95,MIN(Schulden!G12,T95+U95)+MIN(MAX(0,Strategie!$C$9+SUMIFS(Sonderzahlungen!$D$8:$D$67,Sonderzahlungen!$G$8:$G$67,$B95,Sonderzahlungen!$E$8:$E$67,"Nach Strategie")-(IF(AND(Schulden!J8&lt;Schulden!J12,D95&gt;0),MAX(0,D95+E95-MIN(Schulden!G8,D95+E95)),0)+IF(AND(Schulden!J9&lt;Schulden!J12,H95&gt;0),MAX(0,H95+I95-MIN(Schulden!G9,H95+I95)),0)+IF(AND(Schulden!J10&lt;Schulden!J12,L95&gt;0),MAX(0,L95+M95-MIN(Schulden!G10,L95+M95)),0)+IF(AND(Schulden!J11&lt;Schulden!J12,P95&gt;0),MAX(0,P95+Q95-MIN(Schulden!G11,P95+Q95)),0)+IF(AND(Schulden!J12&lt;Schulden!J12,T95&gt;0),MAX(0,T95+U95-MIN(Schulden!G12,T95+U95)),0)+IF(AND(Schulden!J13&lt;Schulden!J12,X95&gt;0),MAX(0,X95+Y95-MIN(Schulden!G13,X95+Y95)),0)+IF(AND(Schulden!J14&lt;Schulden!J12,AB95&gt;0),MAX(0,AB95+AC95-MIN(Schulden!G14,AB95+AC95)),0)+IF(AND(Schulden!J15&lt;Schulden!J12,AF95&gt;0),MAX(0,AF95+AG95-MIN(Schulden!G15,AF95+AG95)),0)+IF(AND(Schulden!J16&lt;Schulden!J12,AJ95&gt;0),MAX(0,AJ95+AK95-MIN(Schulden!G16,AJ95+AK95)),0)+IF(AND(Schulden!J17&lt;Schulden!J12,AN95&gt;0),MAX(0,AN95+AO95-MIN(Schulden!G17,AN95+AO95)),0)+IF(AND(Schulden!J18&lt;Schulden!J12,AR95&gt;0),MAX(0,AR95+AS95-MIN(Schulden!G18,AR95+AS95)),0)+IF(AND(Schulden!J19&lt;Schulden!J12,AV95&gt;0),MAX(0,AV95+AW95-MIN(Schulden!G19,AV95+AW95)),0)+IF(AND(Schulden!J20&lt;Schulden!J12,AZ95&gt;0),MAX(0,AZ95+BA95-MIN(Schulden!G20,AZ95+BA95)),0)+IF(AND(Schulden!J21&lt;Schulden!J12,BD95&gt;0),MAX(0,BD95+BE95-MIN(Schulden!G21,BD95+BE95)),0)+IF(AND(Schulden!J22&lt;Schulden!J12,BH95&gt;0),MAX(0,BH95+BI95-MIN(Schulden!G22,BH95+BI95)),0))),MAX(0,T95+U95-MIN(Schulden!G12,T95+U95)))+SUMIFS(Sonderzahlungen!$D$8:$D$67,Sonderzahlungen!$G$8:$G$67,$B95,Sonderzahlungen!$E$8:$E$67,"Gezielte Schuld",Sonderzahlungen!$F$8:$F$67,Schulden!B12)))</f>
        <v/>
      </c>
      <c r="W95" s="24">
        <f>MAX(0,T95+U95-V95)</f>
        <v/>
      </c>
      <c r="X95" s="24">
        <f>AA94</f>
        <v/>
      </c>
      <c r="Y95" s="24">
        <f>IF(X95&lt;=0,0,X95*Schulden!F13/12)</f>
        <v/>
      </c>
      <c r="Z95" s="24">
        <f>IF(X95&lt;=0,0,MIN(X95+Y95,MIN(Schulden!G13,X95+Y95)+MIN(MAX(0,Strategie!$C$9+SUMIFS(Sonderzahlungen!$D$8:$D$67,Sonderzahlungen!$G$8:$G$67,$B95,Sonderzahlungen!$E$8:$E$67,"Nach Strategie")-(IF(AND(Schulden!J8&lt;Schulden!J13,D95&gt;0),MAX(0,D95+E95-MIN(Schulden!G8,D95+E95)),0)+IF(AND(Schulden!J9&lt;Schulden!J13,H95&gt;0),MAX(0,H95+I95-MIN(Schulden!G9,H95+I95)),0)+IF(AND(Schulden!J10&lt;Schulden!J13,L95&gt;0),MAX(0,L95+M95-MIN(Schulden!G10,L95+M95)),0)+IF(AND(Schulden!J11&lt;Schulden!J13,P95&gt;0),MAX(0,P95+Q95-MIN(Schulden!G11,P95+Q95)),0)+IF(AND(Schulden!J12&lt;Schulden!J13,T95&gt;0),MAX(0,T95+U95-MIN(Schulden!G12,T95+U95)),0)+IF(AND(Schulden!J13&lt;Schulden!J13,X95&gt;0),MAX(0,X95+Y95-MIN(Schulden!G13,X95+Y95)),0)+IF(AND(Schulden!J14&lt;Schulden!J13,AB95&gt;0),MAX(0,AB95+AC95-MIN(Schulden!G14,AB95+AC95)),0)+IF(AND(Schulden!J15&lt;Schulden!J13,AF95&gt;0),MAX(0,AF95+AG95-MIN(Schulden!G15,AF95+AG95)),0)+IF(AND(Schulden!J16&lt;Schulden!J13,AJ95&gt;0),MAX(0,AJ95+AK95-MIN(Schulden!G16,AJ95+AK95)),0)+IF(AND(Schulden!J17&lt;Schulden!J13,AN95&gt;0),MAX(0,AN95+AO95-MIN(Schulden!G17,AN95+AO95)),0)+IF(AND(Schulden!J18&lt;Schulden!J13,AR95&gt;0),MAX(0,AR95+AS95-MIN(Schulden!G18,AR95+AS95)),0)+IF(AND(Schulden!J19&lt;Schulden!J13,AV95&gt;0),MAX(0,AV95+AW95-MIN(Schulden!G19,AV95+AW95)),0)+IF(AND(Schulden!J20&lt;Schulden!J13,AZ95&gt;0),MAX(0,AZ95+BA95-MIN(Schulden!G20,AZ95+BA95)),0)+IF(AND(Schulden!J21&lt;Schulden!J13,BD95&gt;0),MAX(0,BD95+BE95-MIN(Schulden!G21,BD95+BE95)),0)+IF(AND(Schulden!J22&lt;Schulden!J13,BH95&gt;0),MAX(0,BH95+BI95-MIN(Schulden!G22,BH95+BI95)),0))),MAX(0,X95+Y95-MIN(Schulden!G13,X95+Y95)))+SUMIFS(Sonderzahlungen!$D$8:$D$67,Sonderzahlungen!$G$8:$G$67,$B95,Sonderzahlungen!$E$8:$E$67,"Gezielte Schuld",Sonderzahlungen!$F$8:$F$67,Schulden!B13)))</f>
        <v/>
      </c>
      <c r="AA95" s="24">
        <f>MAX(0,X95+Y95-Z95)</f>
        <v/>
      </c>
      <c r="AB95" s="24">
        <f>AE94</f>
        <v/>
      </c>
      <c r="AC95" s="24">
        <f>IF(AB95&lt;=0,0,AB95*Schulden!F14/12)</f>
        <v/>
      </c>
      <c r="AD95" s="24">
        <f>IF(AB95&lt;=0,0,MIN(AB95+AC95,MIN(Schulden!G14,AB95+AC95)+MIN(MAX(0,Strategie!$C$9+SUMIFS(Sonderzahlungen!$D$8:$D$67,Sonderzahlungen!$G$8:$G$67,$B95,Sonderzahlungen!$E$8:$E$67,"Nach Strategie")-(IF(AND(Schulden!J8&lt;Schulden!J14,D95&gt;0),MAX(0,D95+E95-MIN(Schulden!G8,D95+E95)),0)+IF(AND(Schulden!J9&lt;Schulden!J14,H95&gt;0),MAX(0,H95+I95-MIN(Schulden!G9,H95+I95)),0)+IF(AND(Schulden!J10&lt;Schulden!J14,L95&gt;0),MAX(0,L95+M95-MIN(Schulden!G10,L95+M95)),0)+IF(AND(Schulden!J11&lt;Schulden!J14,P95&gt;0),MAX(0,P95+Q95-MIN(Schulden!G11,P95+Q95)),0)+IF(AND(Schulden!J12&lt;Schulden!J14,T95&gt;0),MAX(0,T95+U95-MIN(Schulden!G12,T95+U95)),0)+IF(AND(Schulden!J13&lt;Schulden!J14,X95&gt;0),MAX(0,X95+Y95-MIN(Schulden!G13,X95+Y95)),0)+IF(AND(Schulden!J14&lt;Schulden!J14,AB95&gt;0),MAX(0,AB95+AC95-MIN(Schulden!G14,AB95+AC95)),0)+IF(AND(Schulden!J15&lt;Schulden!J14,AF95&gt;0),MAX(0,AF95+AG95-MIN(Schulden!G15,AF95+AG95)),0)+IF(AND(Schulden!J16&lt;Schulden!J14,AJ95&gt;0),MAX(0,AJ95+AK95-MIN(Schulden!G16,AJ95+AK95)),0)+IF(AND(Schulden!J17&lt;Schulden!J14,AN95&gt;0),MAX(0,AN95+AO95-MIN(Schulden!G17,AN95+AO95)),0)+IF(AND(Schulden!J18&lt;Schulden!J14,AR95&gt;0),MAX(0,AR95+AS95-MIN(Schulden!G18,AR95+AS95)),0)+IF(AND(Schulden!J19&lt;Schulden!J14,AV95&gt;0),MAX(0,AV95+AW95-MIN(Schulden!G19,AV95+AW95)),0)+IF(AND(Schulden!J20&lt;Schulden!J14,AZ95&gt;0),MAX(0,AZ95+BA95-MIN(Schulden!G20,AZ95+BA95)),0)+IF(AND(Schulden!J21&lt;Schulden!J14,BD95&gt;0),MAX(0,BD95+BE95-MIN(Schulden!G21,BD95+BE95)),0)+IF(AND(Schulden!J22&lt;Schulden!J14,BH95&gt;0),MAX(0,BH95+BI95-MIN(Schulden!G22,BH95+BI95)),0))),MAX(0,AB95+AC95-MIN(Schulden!G14,AB95+AC95)))+SUMIFS(Sonderzahlungen!$D$8:$D$67,Sonderzahlungen!$G$8:$G$67,$B95,Sonderzahlungen!$E$8:$E$67,"Gezielte Schuld",Sonderzahlungen!$F$8:$F$67,Schulden!B14)))</f>
        <v/>
      </c>
      <c r="AE95" s="24">
        <f>MAX(0,AB95+AC95-AD95)</f>
        <v/>
      </c>
      <c r="AF95" s="24">
        <f>AI94</f>
        <v/>
      </c>
      <c r="AG95" s="24">
        <f>IF(AF95&lt;=0,0,AF95*Schulden!F15/12)</f>
        <v/>
      </c>
      <c r="AH95" s="24">
        <f>IF(AF95&lt;=0,0,MIN(AF95+AG95,MIN(Schulden!G15,AF95+AG95)+MIN(MAX(0,Strategie!$C$9+SUMIFS(Sonderzahlungen!$D$8:$D$67,Sonderzahlungen!$G$8:$G$67,$B95,Sonderzahlungen!$E$8:$E$67,"Nach Strategie")-(IF(AND(Schulden!J8&lt;Schulden!J15,D95&gt;0),MAX(0,D95+E95-MIN(Schulden!G8,D95+E95)),0)+IF(AND(Schulden!J9&lt;Schulden!J15,H95&gt;0),MAX(0,H95+I95-MIN(Schulden!G9,H95+I95)),0)+IF(AND(Schulden!J10&lt;Schulden!J15,L95&gt;0),MAX(0,L95+M95-MIN(Schulden!G10,L95+M95)),0)+IF(AND(Schulden!J11&lt;Schulden!J15,P95&gt;0),MAX(0,P95+Q95-MIN(Schulden!G11,P95+Q95)),0)+IF(AND(Schulden!J12&lt;Schulden!J15,T95&gt;0),MAX(0,T95+U95-MIN(Schulden!G12,T95+U95)),0)+IF(AND(Schulden!J13&lt;Schulden!J15,X95&gt;0),MAX(0,X95+Y95-MIN(Schulden!G13,X95+Y95)),0)+IF(AND(Schulden!J14&lt;Schulden!J15,AB95&gt;0),MAX(0,AB95+AC95-MIN(Schulden!G14,AB95+AC95)),0)+IF(AND(Schulden!J15&lt;Schulden!J15,AF95&gt;0),MAX(0,AF95+AG95-MIN(Schulden!G15,AF95+AG95)),0)+IF(AND(Schulden!J16&lt;Schulden!J15,AJ95&gt;0),MAX(0,AJ95+AK95-MIN(Schulden!G16,AJ95+AK95)),0)+IF(AND(Schulden!J17&lt;Schulden!J15,AN95&gt;0),MAX(0,AN95+AO95-MIN(Schulden!G17,AN95+AO95)),0)+IF(AND(Schulden!J18&lt;Schulden!J15,AR95&gt;0),MAX(0,AR95+AS95-MIN(Schulden!G18,AR95+AS95)),0)+IF(AND(Schulden!J19&lt;Schulden!J15,AV95&gt;0),MAX(0,AV95+AW95-MIN(Schulden!G19,AV95+AW95)),0)+IF(AND(Schulden!J20&lt;Schulden!J15,AZ95&gt;0),MAX(0,AZ95+BA95-MIN(Schulden!G20,AZ95+BA95)),0)+IF(AND(Schulden!J21&lt;Schulden!J15,BD95&gt;0),MAX(0,BD95+BE95-MIN(Schulden!G21,BD95+BE95)),0)+IF(AND(Schulden!J22&lt;Schulden!J15,BH95&gt;0),MAX(0,BH95+BI95-MIN(Schulden!G22,BH95+BI95)),0))),MAX(0,AF95+AG95-MIN(Schulden!G15,AF95+AG95)))+SUMIFS(Sonderzahlungen!$D$8:$D$67,Sonderzahlungen!$G$8:$G$67,$B95,Sonderzahlungen!$E$8:$E$67,"Gezielte Schuld",Sonderzahlungen!$F$8:$F$67,Schulden!B15)))</f>
        <v/>
      </c>
      <c r="AI95" s="24">
        <f>MAX(0,AF95+AG95-AH95)</f>
        <v/>
      </c>
      <c r="AJ95" s="24">
        <f>AM94</f>
        <v/>
      </c>
      <c r="AK95" s="24">
        <f>IF(AJ95&lt;=0,0,AJ95*Schulden!F16/12)</f>
        <v/>
      </c>
      <c r="AL95" s="24">
        <f>IF(AJ95&lt;=0,0,MIN(AJ95+AK95,MIN(Schulden!G16,AJ95+AK95)+MIN(MAX(0,Strategie!$C$9+SUMIFS(Sonderzahlungen!$D$8:$D$67,Sonderzahlungen!$G$8:$G$67,$B95,Sonderzahlungen!$E$8:$E$67,"Nach Strategie")-(IF(AND(Schulden!J8&lt;Schulden!J16,D95&gt;0),MAX(0,D95+E95-MIN(Schulden!G8,D95+E95)),0)+IF(AND(Schulden!J9&lt;Schulden!J16,H95&gt;0),MAX(0,H95+I95-MIN(Schulden!G9,H95+I95)),0)+IF(AND(Schulden!J10&lt;Schulden!J16,L95&gt;0),MAX(0,L95+M95-MIN(Schulden!G10,L95+M95)),0)+IF(AND(Schulden!J11&lt;Schulden!J16,P95&gt;0),MAX(0,P95+Q95-MIN(Schulden!G11,P95+Q95)),0)+IF(AND(Schulden!J12&lt;Schulden!J16,T95&gt;0),MAX(0,T95+U95-MIN(Schulden!G12,T95+U95)),0)+IF(AND(Schulden!J13&lt;Schulden!J16,X95&gt;0),MAX(0,X95+Y95-MIN(Schulden!G13,X95+Y95)),0)+IF(AND(Schulden!J14&lt;Schulden!J16,AB95&gt;0),MAX(0,AB95+AC95-MIN(Schulden!G14,AB95+AC95)),0)+IF(AND(Schulden!J15&lt;Schulden!J16,AF95&gt;0),MAX(0,AF95+AG95-MIN(Schulden!G15,AF95+AG95)),0)+IF(AND(Schulden!J16&lt;Schulden!J16,AJ95&gt;0),MAX(0,AJ95+AK95-MIN(Schulden!G16,AJ95+AK95)),0)+IF(AND(Schulden!J17&lt;Schulden!J16,AN95&gt;0),MAX(0,AN95+AO95-MIN(Schulden!G17,AN95+AO95)),0)+IF(AND(Schulden!J18&lt;Schulden!J16,AR95&gt;0),MAX(0,AR95+AS95-MIN(Schulden!G18,AR95+AS95)),0)+IF(AND(Schulden!J19&lt;Schulden!J16,AV95&gt;0),MAX(0,AV95+AW95-MIN(Schulden!G19,AV95+AW95)),0)+IF(AND(Schulden!J20&lt;Schulden!J16,AZ95&gt;0),MAX(0,AZ95+BA95-MIN(Schulden!G20,AZ95+BA95)),0)+IF(AND(Schulden!J21&lt;Schulden!J16,BD95&gt;0),MAX(0,BD95+BE95-MIN(Schulden!G21,BD95+BE95)),0)+IF(AND(Schulden!J22&lt;Schulden!J16,BH95&gt;0),MAX(0,BH95+BI95-MIN(Schulden!G22,BH95+BI95)),0))),MAX(0,AJ95+AK95-MIN(Schulden!G16,AJ95+AK95)))+SUMIFS(Sonderzahlungen!$D$8:$D$67,Sonderzahlungen!$G$8:$G$67,$B95,Sonderzahlungen!$E$8:$E$67,"Gezielte Schuld",Sonderzahlungen!$F$8:$F$67,Schulden!B16)))</f>
        <v/>
      </c>
      <c r="AM95" s="24">
        <f>MAX(0,AJ95+AK95-AL95)</f>
        <v/>
      </c>
      <c r="AN95" s="24">
        <f>AQ94</f>
        <v/>
      </c>
      <c r="AO95" s="24">
        <f>IF(AN95&lt;=0,0,AN95*Schulden!F17/12)</f>
        <v/>
      </c>
      <c r="AP95" s="24">
        <f>IF(AN95&lt;=0,0,MIN(AN95+AO95,MIN(Schulden!G17,AN95+AO95)+MIN(MAX(0,Strategie!$C$9+SUMIFS(Sonderzahlungen!$D$8:$D$67,Sonderzahlungen!$G$8:$G$67,$B95,Sonderzahlungen!$E$8:$E$67,"Nach Strategie")-(IF(AND(Schulden!J8&lt;Schulden!J17,D95&gt;0),MAX(0,D95+E95-MIN(Schulden!G8,D95+E95)),0)+IF(AND(Schulden!J9&lt;Schulden!J17,H95&gt;0),MAX(0,H95+I95-MIN(Schulden!G9,H95+I95)),0)+IF(AND(Schulden!J10&lt;Schulden!J17,L95&gt;0),MAX(0,L95+M95-MIN(Schulden!G10,L95+M95)),0)+IF(AND(Schulden!J11&lt;Schulden!J17,P95&gt;0),MAX(0,P95+Q95-MIN(Schulden!G11,P95+Q95)),0)+IF(AND(Schulden!J12&lt;Schulden!J17,T95&gt;0),MAX(0,T95+U95-MIN(Schulden!G12,T95+U95)),0)+IF(AND(Schulden!J13&lt;Schulden!J17,X95&gt;0),MAX(0,X95+Y95-MIN(Schulden!G13,X95+Y95)),0)+IF(AND(Schulden!J14&lt;Schulden!J17,AB95&gt;0),MAX(0,AB95+AC95-MIN(Schulden!G14,AB95+AC95)),0)+IF(AND(Schulden!J15&lt;Schulden!J17,AF95&gt;0),MAX(0,AF95+AG95-MIN(Schulden!G15,AF95+AG95)),0)+IF(AND(Schulden!J16&lt;Schulden!J17,AJ95&gt;0),MAX(0,AJ95+AK95-MIN(Schulden!G16,AJ95+AK95)),0)+IF(AND(Schulden!J17&lt;Schulden!J17,AN95&gt;0),MAX(0,AN95+AO95-MIN(Schulden!G17,AN95+AO95)),0)+IF(AND(Schulden!J18&lt;Schulden!J17,AR95&gt;0),MAX(0,AR95+AS95-MIN(Schulden!G18,AR95+AS95)),0)+IF(AND(Schulden!J19&lt;Schulden!J17,AV95&gt;0),MAX(0,AV95+AW95-MIN(Schulden!G19,AV95+AW95)),0)+IF(AND(Schulden!J20&lt;Schulden!J17,AZ95&gt;0),MAX(0,AZ95+BA95-MIN(Schulden!G20,AZ95+BA95)),0)+IF(AND(Schulden!J21&lt;Schulden!J17,BD95&gt;0),MAX(0,BD95+BE95-MIN(Schulden!G21,BD95+BE95)),0)+IF(AND(Schulden!J22&lt;Schulden!J17,BH95&gt;0),MAX(0,BH95+BI95-MIN(Schulden!G22,BH95+BI95)),0))),MAX(0,AN95+AO95-MIN(Schulden!G17,AN95+AO95)))+SUMIFS(Sonderzahlungen!$D$8:$D$67,Sonderzahlungen!$G$8:$G$67,$B95,Sonderzahlungen!$E$8:$E$67,"Gezielte Schuld",Sonderzahlungen!$F$8:$F$67,Schulden!B17)))</f>
        <v/>
      </c>
      <c r="AQ95" s="24">
        <f>MAX(0,AN95+AO95-AP95)</f>
        <v/>
      </c>
      <c r="AR95" s="24">
        <f>AU94</f>
        <v/>
      </c>
      <c r="AS95" s="24">
        <f>IF(AR95&lt;=0,0,AR95*Schulden!F18/12)</f>
        <v/>
      </c>
      <c r="AT95" s="24">
        <f>IF(AR95&lt;=0,0,MIN(AR95+AS95,MIN(Schulden!G18,AR95+AS95)+MIN(MAX(0,Strategie!$C$9+SUMIFS(Sonderzahlungen!$D$8:$D$67,Sonderzahlungen!$G$8:$G$67,$B95,Sonderzahlungen!$E$8:$E$67,"Nach Strategie")-(IF(AND(Schulden!J8&lt;Schulden!J18,D95&gt;0),MAX(0,D95+E95-MIN(Schulden!G8,D95+E95)),0)+IF(AND(Schulden!J9&lt;Schulden!J18,H95&gt;0),MAX(0,H95+I95-MIN(Schulden!G9,H95+I95)),0)+IF(AND(Schulden!J10&lt;Schulden!J18,L95&gt;0),MAX(0,L95+M95-MIN(Schulden!G10,L95+M95)),0)+IF(AND(Schulden!J11&lt;Schulden!J18,P95&gt;0),MAX(0,P95+Q95-MIN(Schulden!G11,P95+Q95)),0)+IF(AND(Schulden!J12&lt;Schulden!J18,T95&gt;0),MAX(0,T95+U95-MIN(Schulden!G12,T95+U95)),0)+IF(AND(Schulden!J13&lt;Schulden!J18,X95&gt;0),MAX(0,X95+Y95-MIN(Schulden!G13,X95+Y95)),0)+IF(AND(Schulden!J14&lt;Schulden!J18,AB95&gt;0),MAX(0,AB95+AC95-MIN(Schulden!G14,AB95+AC95)),0)+IF(AND(Schulden!J15&lt;Schulden!J18,AF95&gt;0),MAX(0,AF95+AG95-MIN(Schulden!G15,AF95+AG95)),0)+IF(AND(Schulden!J16&lt;Schulden!J18,AJ95&gt;0),MAX(0,AJ95+AK95-MIN(Schulden!G16,AJ95+AK95)),0)+IF(AND(Schulden!J17&lt;Schulden!J18,AN95&gt;0),MAX(0,AN95+AO95-MIN(Schulden!G17,AN95+AO95)),0)+IF(AND(Schulden!J18&lt;Schulden!J18,AR95&gt;0),MAX(0,AR95+AS95-MIN(Schulden!G18,AR95+AS95)),0)+IF(AND(Schulden!J19&lt;Schulden!J18,AV95&gt;0),MAX(0,AV95+AW95-MIN(Schulden!G19,AV95+AW95)),0)+IF(AND(Schulden!J20&lt;Schulden!J18,AZ95&gt;0),MAX(0,AZ95+BA95-MIN(Schulden!G20,AZ95+BA95)),0)+IF(AND(Schulden!J21&lt;Schulden!J18,BD95&gt;0),MAX(0,BD95+BE95-MIN(Schulden!G21,BD95+BE95)),0)+IF(AND(Schulden!J22&lt;Schulden!J18,BH95&gt;0),MAX(0,BH95+BI95-MIN(Schulden!G22,BH95+BI95)),0))),MAX(0,AR95+AS95-MIN(Schulden!G18,AR95+AS95)))+SUMIFS(Sonderzahlungen!$D$8:$D$67,Sonderzahlungen!$G$8:$G$67,$B95,Sonderzahlungen!$E$8:$E$67,"Gezielte Schuld",Sonderzahlungen!$F$8:$F$67,Schulden!B18)))</f>
        <v/>
      </c>
      <c r="AU95" s="24">
        <f>MAX(0,AR95+AS95-AT95)</f>
        <v/>
      </c>
      <c r="AV95" s="24">
        <f>AY94</f>
        <v/>
      </c>
      <c r="AW95" s="24">
        <f>IF(AV95&lt;=0,0,AV95*Schulden!F19/12)</f>
        <v/>
      </c>
      <c r="AX95" s="24">
        <f>IF(AV95&lt;=0,0,MIN(AV95+AW95,MIN(Schulden!G19,AV95+AW95)+MIN(MAX(0,Strategie!$C$9+SUMIFS(Sonderzahlungen!$D$8:$D$67,Sonderzahlungen!$G$8:$G$67,$B95,Sonderzahlungen!$E$8:$E$67,"Nach Strategie")-(IF(AND(Schulden!J8&lt;Schulden!J19,D95&gt;0),MAX(0,D95+E95-MIN(Schulden!G8,D95+E95)),0)+IF(AND(Schulden!J9&lt;Schulden!J19,H95&gt;0),MAX(0,H95+I95-MIN(Schulden!G9,H95+I95)),0)+IF(AND(Schulden!J10&lt;Schulden!J19,L95&gt;0),MAX(0,L95+M95-MIN(Schulden!G10,L95+M95)),0)+IF(AND(Schulden!J11&lt;Schulden!J19,P95&gt;0),MAX(0,P95+Q95-MIN(Schulden!G11,P95+Q95)),0)+IF(AND(Schulden!J12&lt;Schulden!J19,T95&gt;0),MAX(0,T95+U95-MIN(Schulden!G12,T95+U95)),0)+IF(AND(Schulden!J13&lt;Schulden!J19,X95&gt;0),MAX(0,X95+Y95-MIN(Schulden!G13,X95+Y95)),0)+IF(AND(Schulden!J14&lt;Schulden!J19,AB95&gt;0),MAX(0,AB95+AC95-MIN(Schulden!G14,AB95+AC95)),0)+IF(AND(Schulden!J15&lt;Schulden!J19,AF95&gt;0),MAX(0,AF95+AG95-MIN(Schulden!G15,AF95+AG95)),0)+IF(AND(Schulden!J16&lt;Schulden!J19,AJ95&gt;0),MAX(0,AJ95+AK95-MIN(Schulden!G16,AJ95+AK95)),0)+IF(AND(Schulden!J17&lt;Schulden!J19,AN95&gt;0),MAX(0,AN95+AO95-MIN(Schulden!G17,AN95+AO95)),0)+IF(AND(Schulden!J18&lt;Schulden!J19,AR95&gt;0),MAX(0,AR95+AS95-MIN(Schulden!G18,AR95+AS95)),0)+IF(AND(Schulden!J19&lt;Schulden!J19,AV95&gt;0),MAX(0,AV95+AW95-MIN(Schulden!G19,AV95+AW95)),0)+IF(AND(Schulden!J20&lt;Schulden!J19,AZ95&gt;0),MAX(0,AZ95+BA95-MIN(Schulden!G20,AZ95+BA95)),0)+IF(AND(Schulden!J21&lt;Schulden!J19,BD95&gt;0),MAX(0,BD95+BE95-MIN(Schulden!G21,BD95+BE95)),0)+IF(AND(Schulden!J22&lt;Schulden!J19,BH95&gt;0),MAX(0,BH95+BI95-MIN(Schulden!G22,BH95+BI95)),0))),MAX(0,AV95+AW95-MIN(Schulden!G19,AV95+AW95)))+SUMIFS(Sonderzahlungen!$D$8:$D$67,Sonderzahlungen!$G$8:$G$67,$B95,Sonderzahlungen!$E$8:$E$67,"Gezielte Schuld",Sonderzahlungen!$F$8:$F$67,Schulden!B19)))</f>
        <v/>
      </c>
      <c r="AY95" s="24">
        <f>MAX(0,AV95+AW95-AX95)</f>
        <v/>
      </c>
      <c r="AZ95" s="24">
        <f>BC94</f>
        <v/>
      </c>
      <c r="BA95" s="24">
        <f>IF(AZ95&lt;=0,0,AZ95*Schulden!F20/12)</f>
        <v/>
      </c>
      <c r="BB95" s="24">
        <f>IF(AZ95&lt;=0,0,MIN(AZ95+BA95,MIN(Schulden!G20,AZ95+BA95)+MIN(MAX(0,Strategie!$C$9+SUMIFS(Sonderzahlungen!$D$8:$D$67,Sonderzahlungen!$G$8:$G$67,$B95,Sonderzahlungen!$E$8:$E$67,"Nach Strategie")-(IF(AND(Schulden!J8&lt;Schulden!J20,D95&gt;0),MAX(0,D95+E95-MIN(Schulden!G8,D95+E95)),0)+IF(AND(Schulden!J9&lt;Schulden!J20,H95&gt;0),MAX(0,H95+I95-MIN(Schulden!G9,H95+I95)),0)+IF(AND(Schulden!J10&lt;Schulden!J20,L95&gt;0),MAX(0,L95+M95-MIN(Schulden!G10,L95+M95)),0)+IF(AND(Schulden!J11&lt;Schulden!J20,P95&gt;0),MAX(0,P95+Q95-MIN(Schulden!G11,P95+Q95)),0)+IF(AND(Schulden!J12&lt;Schulden!J20,T95&gt;0),MAX(0,T95+U95-MIN(Schulden!G12,T95+U95)),0)+IF(AND(Schulden!J13&lt;Schulden!J20,X95&gt;0),MAX(0,X95+Y95-MIN(Schulden!G13,X95+Y95)),0)+IF(AND(Schulden!J14&lt;Schulden!J20,AB95&gt;0),MAX(0,AB95+AC95-MIN(Schulden!G14,AB95+AC95)),0)+IF(AND(Schulden!J15&lt;Schulden!J20,AF95&gt;0),MAX(0,AF95+AG95-MIN(Schulden!G15,AF95+AG95)),0)+IF(AND(Schulden!J16&lt;Schulden!J20,AJ95&gt;0),MAX(0,AJ95+AK95-MIN(Schulden!G16,AJ95+AK95)),0)+IF(AND(Schulden!J17&lt;Schulden!J20,AN95&gt;0),MAX(0,AN95+AO95-MIN(Schulden!G17,AN95+AO95)),0)+IF(AND(Schulden!J18&lt;Schulden!J20,AR95&gt;0),MAX(0,AR95+AS95-MIN(Schulden!G18,AR95+AS95)),0)+IF(AND(Schulden!J19&lt;Schulden!J20,AV95&gt;0),MAX(0,AV95+AW95-MIN(Schulden!G19,AV95+AW95)),0)+IF(AND(Schulden!J20&lt;Schulden!J20,AZ95&gt;0),MAX(0,AZ95+BA95-MIN(Schulden!G20,AZ95+BA95)),0)+IF(AND(Schulden!J21&lt;Schulden!J20,BD95&gt;0),MAX(0,BD95+BE95-MIN(Schulden!G21,BD95+BE95)),0)+IF(AND(Schulden!J22&lt;Schulden!J20,BH95&gt;0),MAX(0,BH95+BI95-MIN(Schulden!G22,BH95+BI95)),0))),MAX(0,AZ95+BA95-MIN(Schulden!G20,AZ95+BA95)))+SUMIFS(Sonderzahlungen!$D$8:$D$67,Sonderzahlungen!$G$8:$G$67,$B95,Sonderzahlungen!$E$8:$E$67,"Gezielte Schuld",Sonderzahlungen!$F$8:$F$67,Schulden!B20)))</f>
        <v/>
      </c>
      <c r="BC95" s="24">
        <f>MAX(0,AZ95+BA95-BB95)</f>
        <v/>
      </c>
      <c r="BD95" s="24">
        <f>BG94</f>
        <v/>
      </c>
      <c r="BE95" s="24">
        <f>IF(BD95&lt;=0,0,BD95*Schulden!F21/12)</f>
        <v/>
      </c>
      <c r="BF95" s="24">
        <f>IF(BD95&lt;=0,0,MIN(BD95+BE95,MIN(Schulden!G21,BD95+BE95)+MIN(MAX(0,Strategie!$C$9+SUMIFS(Sonderzahlungen!$D$8:$D$67,Sonderzahlungen!$G$8:$G$67,$B95,Sonderzahlungen!$E$8:$E$67,"Nach Strategie")-(IF(AND(Schulden!J8&lt;Schulden!J21,D95&gt;0),MAX(0,D95+E95-MIN(Schulden!G8,D95+E95)),0)+IF(AND(Schulden!J9&lt;Schulden!J21,H95&gt;0),MAX(0,H95+I95-MIN(Schulden!G9,H95+I95)),0)+IF(AND(Schulden!J10&lt;Schulden!J21,L95&gt;0),MAX(0,L95+M95-MIN(Schulden!G10,L95+M95)),0)+IF(AND(Schulden!J11&lt;Schulden!J21,P95&gt;0),MAX(0,P95+Q95-MIN(Schulden!G11,P95+Q95)),0)+IF(AND(Schulden!J12&lt;Schulden!J21,T95&gt;0),MAX(0,T95+U95-MIN(Schulden!G12,T95+U95)),0)+IF(AND(Schulden!J13&lt;Schulden!J21,X95&gt;0),MAX(0,X95+Y95-MIN(Schulden!G13,X95+Y95)),0)+IF(AND(Schulden!J14&lt;Schulden!J21,AB95&gt;0),MAX(0,AB95+AC95-MIN(Schulden!G14,AB95+AC95)),0)+IF(AND(Schulden!J15&lt;Schulden!J21,AF95&gt;0),MAX(0,AF95+AG95-MIN(Schulden!G15,AF95+AG95)),0)+IF(AND(Schulden!J16&lt;Schulden!J21,AJ95&gt;0),MAX(0,AJ95+AK95-MIN(Schulden!G16,AJ95+AK95)),0)+IF(AND(Schulden!J17&lt;Schulden!J21,AN95&gt;0),MAX(0,AN95+AO95-MIN(Schulden!G17,AN95+AO95)),0)+IF(AND(Schulden!J18&lt;Schulden!J21,AR95&gt;0),MAX(0,AR95+AS95-MIN(Schulden!G18,AR95+AS95)),0)+IF(AND(Schulden!J19&lt;Schulden!J21,AV95&gt;0),MAX(0,AV95+AW95-MIN(Schulden!G19,AV95+AW95)),0)+IF(AND(Schulden!J20&lt;Schulden!J21,AZ95&gt;0),MAX(0,AZ95+BA95-MIN(Schulden!G20,AZ95+BA95)),0)+IF(AND(Schulden!J21&lt;Schulden!J21,BD95&gt;0),MAX(0,BD95+BE95-MIN(Schulden!G21,BD95+BE95)),0)+IF(AND(Schulden!J22&lt;Schulden!J21,BH95&gt;0),MAX(0,BH95+BI95-MIN(Schulden!G22,BH95+BI95)),0))),MAX(0,BD95+BE95-MIN(Schulden!G21,BD95+BE95)))+SUMIFS(Sonderzahlungen!$D$8:$D$67,Sonderzahlungen!$G$8:$G$67,$B95,Sonderzahlungen!$E$8:$E$67,"Gezielte Schuld",Sonderzahlungen!$F$8:$F$67,Schulden!B21)))</f>
        <v/>
      </c>
      <c r="BG95" s="24">
        <f>MAX(0,BD95+BE95-BF95)</f>
        <v/>
      </c>
      <c r="BH95" s="24">
        <f>BK94</f>
        <v/>
      </c>
      <c r="BI95" s="24">
        <f>IF(BH95&lt;=0,0,BH95*Schulden!F22/12)</f>
        <v/>
      </c>
      <c r="BJ95" s="24">
        <f>IF(BH95&lt;=0,0,MIN(BH95+BI95,MIN(Schulden!G22,BH95+BI95)+MIN(MAX(0,Strategie!$C$9+SUMIFS(Sonderzahlungen!$D$8:$D$67,Sonderzahlungen!$G$8:$G$67,$B95,Sonderzahlungen!$E$8:$E$67,"Nach Strategie")-(IF(AND(Schulden!J8&lt;Schulden!J22,D95&gt;0),MAX(0,D95+E95-MIN(Schulden!G8,D95+E95)),0)+IF(AND(Schulden!J9&lt;Schulden!J22,H95&gt;0),MAX(0,H95+I95-MIN(Schulden!G9,H95+I95)),0)+IF(AND(Schulden!J10&lt;Schulden!J22,L95&gt;0),MAX(0,L95+M95-MIN(Schulden!G10,L95+M95)),0)+IF(AND(Schulden!J11&lt;Schulden!J22,P95&gt;0),MAX(0,P95+Q95-MIN(Schulden!G11,P95+Q95)),0)+IF(AND(Schulden!J12&lt;Schulden!J22,T95&gt;0),MAX(0,T95+U95-MIN(Schulden!G12,T95+U95)),0)+IF(AND(Schulden!J13&lt;Schulden!J22,X95&gt;0),MAX(0,X95+Y95-MIN(Schulden!G13,X95+Y95)),0)+IF(AND(Schulden!J14&lt;Schulden!J22,AB95&gt;0),MAX(0,AB95+AC95-MIN(Schulden!G14,AB95+AC95)),0)+IF(AND(Schulden!J15&lt;Schulden!J22,AF95&gt;0),MAX(0,AF95+AG95-MIN(Schulden!G15,AF95+AG95)),0)+IF(AND(Schulden!J16&lt;Schulden!J22,AJ95&gt;0),MAX(0,AJ95+AK95-MIN(Schulden!G16,AJ95+AK95)),0)+IF(AND(Schulden!J17&lt;Schulden!J22,AN95&gt;0),MAX(0,AN95+AO95-MIN(Schulden!G17,AN95+AO95)),0)+IF(AND(Schulden!J18&lt;Schulden!J22,AR95&gt;0),MAX(0,AR95+AS95-MIN(Schulden!G18,AR95+AS95)),0)+IF(AND(Schulden!J19&lt;Schulden!J22,AV95&gt;0),MAX(0,AV95+AW95-MIN(Schulden!G19,AV95+AW95)),0)+IF(AND(Schulden!J20&lt;Schulden!J22,AZ95&gt;0),MAX(0,AZ95+BA95-MIN(Schulden!G20,AZ95+BA95)),0)+IF(AND(Schulden!J21&lt;Schulden!J22,BD95&gt;0),MAX(0,BD95+BE95-MIN(Schulden!G21,BD95+BE95)),0)+IF(AND(Schulden!J22&lt;Schulden!J22,BH95&gt;0),MAX(0,BH95+BI95-MIN(Schulden!G22,BH95+BI95)),0))),MAX(0,BH95+BI95-MIN(Schulden!G22,BH95+BI95)))+SUMIFS(Sonderzahlungen!$D$8:$D$67,Sonderzahlungen!$G$8:$G$67,$B95,Sonderzahlungen!$E$8:$E$67,"Gezielte Schuld",Sonderzahlungen!$F$8:$F$67,Schulden!B22)))</f>
        <v/>
      </c>
      <c r="BK95" s="24">
        <f>MAX(0,BH95+BI95-BJ95)</f>
        <v/>
      </c>
    </row>
    <row r="96">
      <c r="B96" s="23">
        <f>EDATE(B95,1)</f>
        <v/>
      </c>
      <c r="C96" s="24">
        <f>SUMIFS(Sonderzahlungen!$D$8:$D$67,Sonderzahlungen!$G$8:$G$67,B96)</f>
        <v/>
      </c>
      <c r="D96" s="24">
        <f>G95</f>
        <v/>
      </c>
      <c r="E96" s="24">
        <f>IF(D96&lt;=0,0,D96*Schulden!F8/12)</f>
        <v/>
      </c>
      <c r="F96" s="24">
        <f>IF(D96&lt;=0,0,MIN(D96+E96,MIN(Schulden!G8,D96+E96)+MIN(MAX(0,Strategie!$C$9+SUMIFS(Sonderzahlungen!$D$8:$D$67,Sonderzahlungen!$G$8:$G$67,$B96,Sonderzahlungen!$E$8:$E$67,"Nach Strategie")-(IF(AND(Schulden!J8&lt;Schulden!J8,D96&gt;0),MAX(0,D96+E96-MIN(Schulden!G8,D96+E96)),0)+IF(AND(Schulden!J9&lt;Schulden!J8,H96&gt;0),MAX(0,H96+I96-MIN(Schulden!G9,H96+I96)),0)+IF(AND(Schulden!J10&lt;Schulden!J8,L96&gt;0),MAX(0,L96+M96-MIN(Schulden!G10,L96+M96)),0)+IF(AND(Schulden!J11&lt;Schulden!J8,P96&gt;0),MAX(0,P96+Q96-MIN(Schulden!G11,P96+Q96)),0)+IF(AND(Schulden!J12&lt;Schulden!J8,T96&gt;0),MAX(0,T96+U96-MIN(Schulden!G12,T96+U96)),0)+IF(AND(Schulden!J13&lt;Schulden!J8,X96&gt;0),MAX(0,X96+Y96-MIN(Schulden!G13,X96+Y96)),0)+IF(AND(Schulden!J14&lt;Schulden!J8,AB96&gt;0),MAX(0,AB96+AC96-MIN(Schulden!G14,AB96+AC96)),0)+IF(AND(Schulden!J15&lt;Schulden!J8,AF96&gt;0),MAX(0,AF96+AG96-MIN(Schulden!G15,AF96+AG96)),0)+IF(AND(Schulden!J16&lt;Schulden!J8,AJ96&gt;0),MAX(0,AJ96+AK96-MIN(Schulden!G16,AJ96+AK96)),0)+IF(AND(Schulden!J17&lt;Schulden!J8,AN96&gt;0),MAX(0,AN96+AO96-MIN(Schulden!G17,AN96+AO96)),0)+IF(AND(Schulden!J18&lt;Schulden!J8,AR96&gt;0),MAX(0,AR96+AS96-MIN(Schulden!G18,AR96+AS96)),0)+IF(AND(Schulden!J19&lt;Schulden!J8,AV96&gt;0),MAX(0,AV96+AW96-MIN(Schulden!G19,AV96+AW96)),0)+IF(AND(Schulden!J20&lt;Schulden!J8,AZ96&gt;0),MAX(0,AZ96+BA96-MIN(Schulden!G20,AZ96+BA96)),0)+IF(AND(Schulden!J21&lt;Schulden!J8,BD96&gt;0),MAX(0,BD96+BE96-MIN(Schulden!G21,BD96+BE96)),0)+IF(AND(Schulden!J22&lt;Schulden!J8,BH96&gt;0),MAX(0,BH96+BI96-MIN(Schulden!G22,BH96+BI96)),0))),MAX(0,D96+E96-MIN(Schulden!G8,D96+E96)))+SUMIFS(Sonderzahlungen!$D$8:$D$67,Sonderzahlungen!$G$8:$G$67,$B96,Sonderzahlungen!$E$8:$E$67,"Gezielte Schuld",Sonderzahlungen!$F$8:$F$67,Schulden!B8)))</f>
        <v/>
      </c>
      <c r="G96" s="24">
        <f>MAX(0,D96+E96-F96)</f>
        <v/>
      </c>
      <c r="H96" s="24">
        <f>K95</f>
        <v/>
      </c>
      <c r="I96" s="24">
        <f>IF(H96&lt;=0,0,H96*Schulden!F9/12)</f>
        <v/>
      </c>
      <c r="J96" s="24">
        <f>IF(H96&lt;=0,0,MIN(H96+I96,MIN(Schulden!G9,H96+I96)+MIN(MAX(0,Strategie!$C$9+SUMIFS(Sonderzahlungen!$D$8:$D$67,Sonderzahlungen!$G$8:$G$67,$B96,Sonderzahlungen!$E$8:$E$67,"Nach Strategie")-(IF(AND(Schulden!J8&lt;Schulden!J9,D96&gt;0),MAX(0,D96+E96-MIN(Schulden!G8,D96+E96)),0)+IF(AND(Schulden!J9&lt;Schulden!J9,H96&gt;0),MAX(0,H96+I96-MIN(Schulden!G9,H96+I96)),0)+IF(AND(Schulden!J10&lt;Schulden!J9,L96&gt;0),MAX(0,L96+M96-MIN(Schulden!G10,L96+M96)),0)+IF(AND(Schulden!J11&lt;Schulden!J9,P96&gt;0),MAX(0,P96+Q96-MIN(Schulden!G11,P96+Q96)),0)+IF(AND(Schulden!J12&lt;Schulden!J9,T96&gt;0),MAX(0,T96+U96-MIN(Schulden!G12,T96+U96)),0)+IF(AND(Schulden!J13&lt;Schulden!J9,X96&gt;0),MAX(0,X96+Y96-MIN(Schulden!G13,X96+Y96)),0)+IF(AND(Schulden!J14&lt;Schulden!J9,AB96&gt;0),MAX(0,AB96+AC96-MIN(Schulden!G14,AB96+AC96)),0)+IF(AND(Schulden!J15&lt;Schulden!J9,AF96&gt;0),MAX(0,AF96+AG96-MIN(Schulden!G15,AF96+AG96)),0)+IF(AND(Schulden!J16&lt;Schulden!J9,AJ96&gt;0),MAX(0,AJ96+AK96-MIN(Schulden!G16,AJ96+AK96)),0)+IF(AND(Schulden!J17&lt;Schulden!J9,AN96&gt;0),MAX(0,AN96+AO96-MIN(Schulden!G17,AN96+AO96)),0)+IF(AND(Schulden!J18&lt;Schulden!J9,AR96&gt;0),MAX(0,AR96+AS96-MIN(Schulden!G18,AR96+AS96)),0)+IF(AND(Schulden!J19&lt;Schulden!J9,AV96&gt;0),MAX(0,AV96+AW96-MIN(Schulden!G19,AV96+AW96)),0)+IF(AND(Schulden!J20&lt;Schulden!J9,AZ96&gt;0),MAX(0,AZ96+BA96-MIN(Schulden!G20,AZ96+BA96)),0)+IF(AND(Schulden!J21&lt;Schulden!J9,BD96&gt;0),MAX(0,BD96+BE96-MIN(Schulden!G21,BD96+BE96)),0)+IF(AND(Schulden!J22&lt;Schulden!J9,BH96&gt;0),MAX(0,BH96+BI96-MIN(Schulden!G22,BH96+BI96)),0))),MAX(0,H96+I96-MIN(Schulden!G9,H96+I96)))+SUMIFS(Sonderzahlungen!$D$8:$D$67,Sonderzahlungen!$G$8:$G$67,$B96,Sonderzahlungen!$E$8:$E$67,"Gezielte Schuld",Sonderzahlungen!$F$8:$F$67,Schulden!B9)))</f>
        <v/>
      </c>
      <c r="K96" s="24">
        <f>MAX(0,H96+I96-J96)</f>
        <v/>
      </c>
      <c r="L96" s="24">
        <f>O95</f>
        <v/>
      </c>
      <c r="M96" s="24">
        <f>IF(L96&lt;=0,0,L96*Schulden!F10/12)</f>
        <v/>
      </c>
      <c r="N96" s="24">
        <f>IF(L96&lt;=0,0,MIN(L96+M96,MIN(Schulden!G10,L96+M96)+MIN(MAX(0,Strategie!$C$9+SUMIFS(Sonderzahlungen!$D$8:$D$67,Sonderzahlungen!$G$8:$G$67,$B96,Sonderzahlungen!$E$8:$E$67,"Nach Strategie")-(IF(AND(Schulden!J8&lt;Schulden!J10,D96&gt;0),MAX(0,D96+E96-MIN(Schulden!G8,D96+E96)),0)+IF(AND(Schulden!J9&lt;Schulden!J10,H96&gt;0),MAX(0,H96+I96-MIN(Schulden!G9,H96+I96)),0)+IF(AND(Schulden!J10&lt;Schulden!J10,L96&gt;0),MAX(0,L96+M96-MIN(Schulden!G10,L96+M96)),0)+IF(AND(Schulden!J11&lt;Schulden!J10,P96&gt;0),MAX(0,P96+Q96-MIN(Schulden!G11,P96+Q96)),0)+IF(AND(Schulden!J12&lt;Schulden!J10,T96&gt;0),MAX(0,T96+U96-MIN(Schulden!G12,T96+U96)),0)+IF(AND(Schulden!J13&lt;Schulden!J10,X96&gt;0),MAX(0,X96+Y96-MIN(Schulden!G13,X96+Y96)),0)+IF(AND(Schulden!J14&lt;Schulden!J10,AB96&gt;0),MAX(0,AB96+AC96-MIN(Schulden!G14,AB96+AC96)),0)+IF(AND(Schulden!J15&lt;Schulden!J10,AF96&gt;0),MAX(0,AF96+AG96-MIN(Schulden!G15,AF96+AG96)),0)+IF(AND(Schulden!J16&lt;Schulden!J10,AJ96&gt;0),MAX(0,AJ96+AK96-MIN(Schulden!G16,AJ96+AK96)),0)+IF(AND(Schulden!J17&lt;Schulden!J10,AN96&gt;0),MAX(0,AN96+AO96-MIN(Schulden!G17,AN96+AO96)),0)+IF(AND(Schulden!J18&lt;Schulden!J10,AR96&gt;0),MAX(0,AR96+AS96-MIN(Schulden!G18,AR96+AS96)),0)+IF(AND(Schulden!J19&lt;Schulden!J10,AV96&gt;0),MAX(0,AV96+AW96-MIN(Schulden!G19,AV96+AW96)),0)+IF(AND(Schulden!J20&lt;Schulden!J10,AZ96&gt;0),MAX(0,AZ96+BA96-MIN(Schulden!G20,AZ96+BA96)),0)+IF(AND(Schulden!J21&lt;Schulden!J10,BD96&gt;0),MAX(0,BD96+BE96-MIN(Schulden!G21,BD96+BE96)),0)+IF(AND(Schulden!J22&lt;Schulden!J10,BH96&gt;0),MAX(0,BH96+BI96-MIN(Schulden!G22,BH96+BI96)),0))),MAX(0,L96+M96-MIN(Schulden!G10,L96+M96)))+SUMIFS(Sonderzahlungen!$D$8:$D$67,Sonderzahlungen!$G$8:$G$67,$B96,Sonderzahlungen!$E$8:$E$67,"Gezielte Schuld",Sonderzahlungen!$F$8:$F$67,Schulden!B10)))</f>
        <v/>
      </c>
      <c r="O96" s="24">
        <f>MAX(0,L96+M96-N96)</f>
        <v/>
      </c>
      <c r="P96" s="24">
        <f>S95</f>
        <v/>
      </c>
      <c r="Q96" s="24">
        <f>IF(P96&lt;=0,0,P96*Schulden!F11/12)</f>
        <v/>
      </c>
      <c r="R96" s="24">
        <f>IF(P96&lt;=0,0,MIN(P96+Q96,MIN(Schulden!G11,P96+Q96)+MIN(MAX(0,Strategie!$C$9+SUMIFS(Sonderzahlungen!$D$8:$D$67,Sonderzahlungen!$G$8:$G$67,$B96,Sonderzahlungen!$E$8:$E$67,"Nach Strategie")-(IF(AND(Schulden!J8&lt;Schulden!J11,D96&gt;0),MAX(0,D96+E96-MIN(Schulden!G8,D96+E96)),0)+IF(AND(Schulden!J9&lt;Schulden!J11,H96&gt;0),MAX(0,H96+I96-MIN(Schulden!G9,H96+I96)),0)+IF(AND(Schulden!J10&lt;Schulden!J11,L96&gt;0),MAX(0,L96+M96-MIN(Schulden!G10,L96+M96)),0)+IF(AND(Schulden!J11&lt;Schulden!J11,P96&gt;0),MAX(0,P96+Q96-MIN(Schulden!G11,P96+Q96)),0)+IF(AND(Schulden!J12&lt;Schulden!J11,T96&gt;0),MAX(0,T96+U96-MIN(Schulden!G12,T96+U96)),0)+IF(AND(Schulden!J13&lt;Schulden!J11,X96&gt;0),MAX(0,X96+Y96-MIN(Schulden!G13,X96+Y96)),0)+IF(AND(Schulden!J14&lt;Schulden!J11,AB96&gt;0),MAX(0,AB96+AC96-MIN(Schulden!G14,AB96+AC96)),0)+IF(AND(Schulden!J15&lt;Schulden!J11,AF96&gt;0),MAX(0,AF96+AG96-MIN(Schulden!G15,AF96+AG96)),0)+IF(AND(Schulden!J16&lt;Schulden!J11,AJ96&gt;0),MAX(0,AJ96+AK96-MIN(Schulden!G16,AJ96+AK96)),0)+IF(AND(Schulden!J17&lt;Schulden!J11,AN96&gt;0),MAX(0,AN96+AO96-MIN(Schulden!G17,AN96+AO96)),0)+IF(AND(Schulden!J18&lt;Schulden!J11,AR96&gt;0),MAX(0,AR96+AS96-MIN(Schulden!G18,AR96+AS96)),0)+IF(AND(Schulden!J19&lt;Schulden!J11,AV96&gt;0),MAX(0,AV96+AW96-MIN(Schulden!G19,AV96+AW96)),0)+IF(AND(Schulden!J20&lt;Schulden!J11,AZ96&gt;0),MAX(0,AZ96+BA96-MIN(Schulden!G20,AZ96+BA96)),0)+IF(AND(Schulden!J21&lt;Schulden!J11,BD96&gt;0),MAX(0,BD96+BE96-MIN(Schulden!G21,BD96+BE96)),0)+IF(AND(Schulden!J22&lt;Schulden!J11,BH96&gt;0),MAX(0,BH96+BI96-MIN(Schulden!G22,BH96+BI96)),0))),MAX(0,P96+Q96-MIN(Schulden!G11,P96+Q96)))+SUMIFS(Sonderzahlungen!$D$8:$D$67,Sonderzahlungen!$G$8:$G$67,$B96,Sonderzahlungen!$E$8:$E$67,"Gezielte Schuld",Sonderzahlungen!$F$8:$F$67,Schulden!B11)))</f>
        <v/>
      </c>
      <c r="S96" s="24">
        <f>MAX(0,P96+Q96-R96)</f>
        <v/>
      </c>
      <c r="T96" s="24">
        <f>W95</f>
        <v/>
      </c>
      <c r="U96" s="24">
        <f>IF(T96&lt;=0,0,T96*Schulden!F12/12)</f>
        <v/>
      </c>
      <c r="V96" s="24">
        <f>IF(T96&lt;=0,0,MIN(T96+U96,MIN(Schulden!G12,T96+U96)+MIN(MAX(0,Strategie!$C$9+SUMIFS(Sonderzahlungen!$D$8:$D$67,Sonderzahlungen!$G$8:$G$67,$B96,Sonderzahlungen!$E$8:$E$67,"Nach Strategie")-(IF(AND(Schulden!J8&lt;Schulden!J12,D96&gt;0),MAX(0,D96+E96-MIN(Schulden!G8,D96+E96)),0)+IF(AND(Schulden!J9&lt;Schulden!J12,H96&gt;0),MAX(0,H96+I96-MIN(Schulden!G9,H96+I96)),0)+IF(AND(Schulden!J10&lt;Schulden!J12,L96&gt;0),MAX(0,L96+M96-MIN(Schulden!G10,L96+M96)),0)+IF(AND(Schulden!J11&lt;Schulden!J12,P96&gt;0),MAX(0,P96+Q96-MIN(Schulden!G11,P96+Q96)),0)+IF(AND(Schulden!J12&lt;Schulden!J12,T96&gt;0),MAX(0,T96+U96-MIN(Schulden!G12,T96+U96)),0)+IF(AND(Schulden!J13&lt;Schulden!J12,X96&gt;0),MAX(0,X96+Y96-MIN(Schulden!G13,X96+Y96)),0)+IF(AND(Schulden!J14&lt;Schulden!J12,AB96&gt;0),MAX(0,AB96+AC96-MIN(Schulden!G14,AB96+AC96)),0)+IF(AND(Schulden!J15&lt;Schulden!J12,AF96&gt;0),MAX(0,AF96+AG96-MIN(Schulden!G15,AF96+AG96)),0)+IF(AND(Schulden!J16&lt;Schulden!J12,AJ96&gt;0),MAX(0,AJ96+AK96-MIN(Schulden!G16,AJ96+AK96)),0)+IF(AND(Schulden!J17&lt;Schulden!J12,AN96&gt;0),MAX(0,AN96+AO96-MIN(Schulden!G17,AN96+AO96)),0)+IF(AND(Schulden!J18&lt;Schulden!J12,AR96&gt;0),MAX(0,AR96+AS96-MIN(Schulden!G18,AR96+AS96)),0)+IF(AND(Schulden!J19&lt;Schulden!J12,AV96&gt;0),MAX(0,AV96+AW96-MIN(Schulden!G19,AV96+AW96)),0)+IF(AND(Schulden!J20&lt;Schulden!J12,AZ96&gt;0),MAX(0,AZ96+BA96-MIN(Schulden!G20,AZ96+BA96)),0)+IF(AND(Schulden!J21&lt;Schulden!J12,BD96&gt;0),MAX(0,BD96+BE96-MIN(Schulden!G21,BD96+BE96)),0)+IF(AND(Schulden!J22&lt;Schulden!J12,BH96&gt;0),MAX(0,BH96+BI96-MIN(Schulden!G22,BH96+BI96)),0))),MAX(0,T96+U96-MIN(Schulden!G12,T96+U96)))+SUMIFS(Sonderzahlungen!$D$8:$D$67,Sonderzahlungen!$G$8:$G$67,$B96,Sonderzahlungen!$E$8:$E$67,"Gezielte Schuld",Sonderzahlungen!$F$8:$F$67,Schulden!B12)))</f>
        <v/>
      </c>
      <c r="W96" s="24">
        <f>MAX(0,T96+U96-V96)</f>
        <v/>
      </c>
      <c r="X96" s="24">
        <f>AA95</f>
        <v/>
      </c>
      <c r="Y96" s="24">
        <f>IF(X96&lt;=0,0,X96*Schulden!F13/12)</f>
        <v/>
      </c>
      <c r="Z96" s="24">
        <f>IF(X96&lt;=0,0,MIN(X96+Y96,MIN(Schulden!G13,X96+Y96)+MIN(MAX(0,Strategie!$C$9+SUMIFS(Sonderzahlungen!$D$8:$D$67,Sonderzahlungen!$G$8:$G$67,$B96,Sonderzahlungen!$E$8:$E$67,"Nach Strategie")-(IF(AND(Schulden!J8&lt;Schulden!J13,D96&gt;0),MAX(0,D96+E96-MIN(Schulden!G8,D96+E96)),0)+IF(AND(Schulden!J9&lt;Schulden!J13,H96&gt;0),MAX(0,H96+I96-MIN(Schulden!G9,H96+I96)),0)+IF(AND(Schulden!J10&lt;Schulden!J13,L96&gt;0),MAX(0,L96+M96-MIN(Schulden!G10,L96+M96)),0)+IF(AND(Schulden!J11&lt;Schulden!J13,P96&gt;0),MAX(0,P96+Q96-MIN(Schulden!G11,P96+Q96)),0)+IF(AND(Schulden!J12&lt;Schulden!J13,T96&gt;0),MAX(0,T96+U96-MIN(Schulden!G12,T96+U96)),0)+IF(AND(Schulden!J13&lt;Schulden!J13,X96&gt;0),MAX(0,X96+Y96-MIN(Schulden!G13,X96+Y96)),0)+IF(AND(Schulden!J14&lt;Schulden!J13,AB96&gt;0),MAX(0,AB96+AC96-MIN(Schulden!G14,AB96+AC96)),0)+IF(AND(Schulden!J15&lt;Schulden!J13,AF96&gt;0),MAX(0,AF96+AG96-MIN(Schulden!G15,AF96+AG96)),0)+IF(AND(Schulden!J16&lt;Schulden!J13,AJ96&gt;0),MAX(0,AJ96+AK96-MIN(Schulden!G16,AJ96+AK96)),0)+IF(AND(Schulden!J17&lt;Schulden!J13,AN96&gt;0),MAX(0,AN96+AO96-MIN(Schulden!G17,AN96+AO96)),0)+IF(AND(Schulden!J18&lt;Schulden!J13,AR96&gt;0),MAX(0,AR96+AS96-MIN(Schulden!G18,AR96+AS96)),0)+IF(AND(Schulden!J19&lt;Schulden!J13,AV96&gt;0),MAX(0,AV96+AW96-MIN(Schulden!G19,AV96+AW96)),0)+IF(AND(Schulden!J20&lt;Schulden!J13,AZ96&gt;0),MAX(0,AZ96+BA96-MIN(Schulden!G20,AZ96+BA96)),0)+IF(AND(Schulden!J21&lt;Schulden!J13,BD96&gt;0),MAX(0,BD96+BE96-MIN(Schulden!G21,BD96+BE96)),0)+IF(AND(Schulden!J22&lt;Schulden!J13,BH96&gt;0),MAX(0,BH96+BI96-MIN(Schulden!G22,BH96+BI96)),0))),MAX(0,X96+Y96-MIN(Schulden!G13,X96+Y96)))+SUMIFS(Sonderzahlungen!$D$8:$D$67,Sonderzahlungen!$G$8:$G$67,$B96,Sonderzahlungen!$E$8:$E$67,"Gezielte Schuld",Sonderzahlungen!$F$8:$F$67,Schulden!B13)))</f>
        <v/>
      </c>
      <c r="AA96" s="24">
        <f>MAX(0,X96+Y96-Z96)</f>
        <v/>
      </c>
      <c r="AB96" s="24">
        <f>AE95</f>
        <v/>
      </c>
      <c r="AC96" s="24">
        <f>IF(AB96&lt;=0,0,AB96*Schulden!F14/12)</f>
        <v/>
      </c>
      <c r="AD96" s="24">
        <f>IF(AB96&lt;=0,0,MIN(AB96+AC96,MIN(Schulden!G14,AB96+AC96)+MIN(MAX(0,Strategie!$C$9+SUMIFS(Sonderzahlungen!$D$8:$D$67,Sonderzahlungen!$G$8:$G$67,$B96,Sonderzahlungen!$E$8:$E$67,"Nach Strategie")-(IF(AND(Schulden!J8&lt;Schulden!J14,D96&gt;0),MAX(0,D96+E96-MIN(Schulden!G8,D96+E96)),0)+IF(AND(Schulden!J9&lt;Schulden!J14,H96&gt;0),MAX(0,H96+I96-MIN(Schulden!G9,H96+I96)),0)+IF(AND(Schulden!J10&lt;Schulden!J14,L96&gt;0),MAX(0,L96+M96-MIN(Schulden!G10,L96+M96)),0)+IF(AND(Schulden!J11&lt;Schulden!J14,P96&gt;0),MAX(0,P96+Q96-MIN(Schulden!G11,P96+Q96)),0)+IF(AND(Schulden!J12&lt;Schulden!J14,T96&gt;0),MAX(0,T96+U96-MIN(Schulden!G12,T96+U96)),0)+IF(AND(Schulden!J13&lt;Schulden!J14,X96&gt;0),MAX(0,X96+Y96-MIN(Schulden!G13,X96+Y96)),0)+IF(AND(Schulden!J14&lt;Schulden!J14,AB96&gt;0),MAX(0,AB96+AC96-MIN(Schulden!G14,AB96+AC96)),0)+IF(AND(Schulden!J15&lt;Schulden!J14,AF96&gt;0),MAX(0,AF96+AG96-MIN(Schulden!G15,AF96+AG96)),0)+IF(AND(Schulden!J16&lt;Schulden!J14,AJ96&gt;0),MAX(0,AJ96+AK96-MIN(Schulden!G16,AJ96+AK96)),0)+IF(AND(Schulden!J17&lt;Schulden!J14,AN96&gt;0),MAX(0,AN96+AO96-MIN(Schulden!G17,AN96+AO96)),0)+IF(AND(Schulden!J18&lt;Schulden!J14,AR96&gt;0),MAX(0,AR96+AS96-MIN(Schulden!G18,AR96+AS96)),0)+IF(AND(Schulden!J19&lt;Schulden!J14,AV96&gt;0),MAX(0,AV96+AW96-MIN(Schulden!G19,AV96+AW96)),0)+IF(AND(Schulden!J20&lt;Schulden!J14,AZ96&gt;0),MAX(0,AZ96+BA96-MIN(Schulden!G20,AZ96+BA96)),0)+IF(AND(Schulden!J21&lt;Schulden!J14,BD96&gt;0),MAX(0,BD96+BE96-MIN(Schulden!G21,BD96+BE96)),0)+IF(AND(Schulden!J22&lt;Schulden!J14,BH96&gt;0),MAX(0,BH96+BI96-MIN(Schulden!G22,BH96+BI96)),0))),MAX(0,AB96+AC96-MIN(Schulden!G14,AB96+AC96)))+SUMIFS(Sonderzahlungen!$D$8:$D$67,Sonderzahlungen!$G$8:$G$67,$B96,Sonderzahlungen!$E$8:$E$67,"Gezielte Schuld",Sonderzahlungen!$F$8:$F$67,Schulden!B14)))</f>
        <v/>
      </c>
      <c r="AE96" s="24">
        <f>MAX(0,AB96+AC96-AD96)</f>
        <v/>
      </c>
      <c r="AF96" s="24">
        <f>AI95</f>
        <v/>
      </c>
      <c r="AG96" s="24">
        <f>IF(AF96&lt;=0,0,AF96*Schulden!F15/12)</f>
        <v/>
      </c>
      <c r="AH96" s="24">
        <f>IF(AF96&lt;=0,0,MIN(AF96+AG96,MIN(Schulden!G15,AF96+AG96)+MIN(MAX(0,Strategie!$C$9+SUMIFS(Sonderzahlungen!$D$8:$D$67,Sonderzahlungen!$G$8:$G$67,$B96,Sonderzahlungen!$E$8:$E$67,"Nach Strategie")-(IF(AND(Schulden!J8&lt;Schulden!J15,D96&gt;0),MAX(0,D96+E96-MIN(Schulden!G8,D96+E96)),0)+IF(AND(Schulden!J9&lt;Schulden!J15,H96&gt;0),MAX(0,H96+I96-MIN(Schulden!G9,H96+I96)),0)+IF(AND(Schulden!J10&lt;Schulden!J15,L96&gt;0),MAX(0,L96+M96-MIN(Schulden!G10,L96+M96)),0)+IF(AND(Schulden!J11&lt;Schulden!J15,P96&gt;0),MAX(0,P96+Q96-MIN(Schulden!G11,P96+Q96)),0)+IF(AND(Schulden!J12&lt;Schulden!J15,T96&gt;0),MAX(0,T96+U96-MIN(Schulden!G12,T96+U96)),0)+IF(AND(Schulden!J13&lt;Schulden!J15,X96&gt;0),MAX(0,X96+Y96-MIN(Schulden!G13,X96+Y96)),0)+IF(AND(Schulden!J14&lt;Schulden!J15,AB96&gt;0),MAX(0,AB96+AC96-MIN(Schulden!G14,AB96+AC96)),0)+IF(AND(Schulden!J15&lt;Schulden!J15,AF96&gt;0),MAX(0,AF96+AG96-MIN(Schulden!G15,AF96+AG96)),0)+IF(AND(Schulden!J16&lt;Schulden!J15,AJ96&gt;0),MAX(0,AJ96+AK96-MIN(Schulden!G16,AJ96+AK96)),0)+IF(AND(Schulden!J17&lt;Schulden!J15,AN96&gt;0),MAX(0,AN96+AO96-MIN(Schulden!G17,AN96+AO96)),0)+IF(AND(Schulden!J18&lt;Schulden!J15,AR96&gt;0),MAX(0,AR96+AS96-MIN(Schulden!G18,AR96+AS96)),0)+IF(AND(Schulden!J19&lt;Schulden!J15,AV96&gt;0),MAX(0,AV96+AW96-MIN(Schulden!G19,AV96+AW96)),0)+IF(AND(Schulden!J20&lt;Schulden!J15,AZ96&gt;0),MAX(0,AZ96+BA96-MIN(Schulden!G20,AZ96+BA96)),0)+IF(AND(Schulden!J21&lt;Schulden!J15,BD96&gt;0),MAX(0,BD96+BE96-MIN(Schulden!G21,BD96+BE96)),0)+IF(AND(Schulden!J22&lt;Schulden!J15,BH96&gt;0),MAX(0,BH96+BI96-MIN(Schulden!G22,BH96+BI96)),0))),MAX(0,AF96+AG96-MIN(Schulden!G15,AF96+AG96)))+SUMIFS(Sonderzahlungen!$D$8:$D$67,Sonderzahlungen!$G$8:$G$67,$B96,Sonderzahlungen!$E$8:$E$67,"Gezielte Schuld",Sonderzahlungen!$F$8:$F$67,Schulden!B15)))</f>
        <v/>
      </c>
      <c r="AI96" s="24">
        <f>MAX(0,AF96+AG96-AH96)</f>
        <v/>
      </c>
      <c r="AJ96" s="24">
        <f>AM95</f>
        <v/>
      </c>
      <c r="AK96" s="24">
        <f>IF(AJ96&lt;=0,0,AJ96*Schulden!F16/12)</f>
        <v/>
      </c>
      <c r="AL96" s="24">
        <f>IF(AJ96&lt;=0,0,MIN(AJ96+AK96,MIN(Schulden!G16,AJ96+AK96)+MIN(MAX(0,Strategie!$C$9+SUMIFS(Sonderzahlungen!$D$8:$D$67,Sonderzahlungen!$G$8:$G$67,$B96,Sonderzahlungen!$E$8:$E$67,"Nach Strategie")-(IF(AND(Schulden!J8&lt;Schulden!J16,D96&gt;0),MAX(0,D96+E96-MIN(Schulden!G8,D96+E96)),0)+IF(AND(Schulden!J9&lt;Schulden!J16,H96&gt;0),MAX(0,H96+I96-MIN(Schulden!G9,H96+I96)),0)+IF(AND(Schulden!J10&lt;Schulden!J16,L96&gt;0),MAX(0,L96+M96-MIN(Schulden!G10,L96+M96)),0)+IF(AND(Schulden!J11&lt;Schulden!J16,P96&gt;0),MAX(0,P96+Q96-MIN(Schulden!G11,P96+Q96)),0)+IF(AND(Schulden!J12&lt;Schulden!J16,T96&gt;0),MAX(0,T96+U96-MIN(Schulden!G12,T96+U96)),0)+IF(AND(Schulden!J13&lt;Schulden!J16,X96&gt;0),MAX(0,X96+Y96-MIN(Schulden!G13,X96+Y96)),0)+IF(AND(Schulden!J14&lt;Schulden!J16,AB96&gt;0),MAX(0,AB96+AC96-MIN(Schulden!G14,AB96+AC96)),0)+IF(AND(Schulden!J15&lt;Schulden!J16,AF96&gt;0),MAX(0,AF96+AG96-MIN(Schulden!G15,AF96+AG96)),0)+IF(AND(Schulden!J16&lt;Schulden!J16,AJ96&gt;0),MAX(0,AJ96+AK96-MIN(Schulden!G16,AJ96+AK96)),0)+IF(AND(Schulden!J17&lt;Schulden!J16,AN96&gt;0),MAX(0,AN96+AO96-MIN(Schulden!G17,AN96+AO96)),0)+IF(AND(Schulden!J18&lt;Schulden!J16,AR96&gt;0),MAX(0,AR96+AS96-MIN(Schulden!G18,AR96+AS96)),0)+IF(AND(Schulden!J19&lt;Schulden!J16,AV96&gt;0),MAX(0,AV96+AW96-MIN(Schulden!G19,AV96+AW96)),0)+IF(AND(Schulden!J20&lt;Schulden!J16,AZ96&gt;0),MAX(0,AZ96+BA96-MIN(Schulden!G20,AZ96+BA96)),0)+IF(AND(Schulden!J21&lt;Schulden!J16,BD96&gt;0),MAX(0,BD96+BE96-MIN(Schulden!G21,BD96+BE96)),0)+IF(AND(Schulden!J22&lt;Schulden!J16,BH96&gt;0),MAX(0,BH96+BI96-MIN(Schulden!G22,BH96+BI96)),0))),MAX(0,AJ96+AK96-MIN(Schulden!G16,AJ96+AK96)))+SUMIFS(Sonderzahlungen!$D$8:$D$67,Sonderzahlungen!$G$8:$G$67,$B96,Sonderzahlungen!$E$8:$E$67,"Gezielte Schuld",Sonderzahlungen!$F$8:$F$67,Schulden!B16)))</f>
        <v/>
      </c>
      <c r="AM96" s="24">
        <f>MAX(0,AJ96+AK96-AL96)</f>
        <v/>
      </c>
      <c r="AN96" s="24">
        <f>AQ95</f>
        <v/>
      </c>
      <c r="AO96" s="24">
        <f>IF(AN96&lt;=0,0,AN96*Schulden!F17/12)</f>
        <v/>
      </c>
      <c r="AP96" s="24">
        <f>IF(AN96&lt;=0,0,MIN(AN96+AO96,MIN(Schulden!G17,AN96+AO96)+MIN(MAX(0,Strategie!$C$9+SUMIFS(Sonderzahlungen!$D$8:$D$67,Sonderzahlungen!$G$8:$G$67,$B96,Sonderzahlungen!$E$8:$E$67,"Nach Strategie")-(IF(AND(Schulden!J8&lt;Schulden!J17,D96&gt;0),MAX(0,D96+E96-MIN(Schulden!G8,D96+E96)),0)+IF(AND(Schulden!J9&lt;Schulden!J17,H96&gt;0),MAX(0,H96+I96-MIN(Schulden!G9,H96+I96)),0)+IF(AND(Schulden!J10&lt;Schulden!J17,L96&gt;0),MAX(0,L96+M96-MIN(Schulden!G10,L96+M96)),0)+IF(AND(Schulden!J11&lt;Schulden!J17,P96&gt;0),MAX(0,P96+Q96-MIN(Schulden!G11,P96+Q96)),0)+IF(AND(Schulden!J12&lt;Schulden!J17,T96&gt;0),MAX(0,T96+U96-MIN(Schulden!G12,T96+U96)),0)+IF(AND(Schulden!J13&lt;Schulden!J17,X96&gt;0),MAX(0,X96+Y96-MIN(Schulden!G13,X96+Y96)),0)+IF(AND(Schulden!J14&lt;Schulden!J17,AB96&gt;0),MAX(0,AB96+AC96-MIN(Schulden!G14,AB96+AC96)),0)+IF(AND(Schulden!J15&lt;Schulden!J17,AF96&gt;0),MAX(0,AF96+AG96-MIN(Schulden!G15,AF96+AG96)),0)+IF(AND(Schulden!J16&lt;Schulden!J17,AJ96&gt;0),MAX(0,AJ96+AK96-MIN(Schulden!G16,AJ96+AK96)),0)+IF(AND(Schulden!J17&lt;Schulden!J17,AN96&gt;0),MAX(0,AN96+AO96-MIN(Schulden!G17,AN96+AO96)),0)+IF(AND(Schulden!J18&lt;Schulden!J17,AR96&gt;0),MAX(0,AR96+AS96-MIN(Schulden!G18,AR96+AS96)),0)+IF(AND(Schulden!J19&lt;Schulden!J17,AV96&gt;0),MAX(0,AV96+AW96-MIN(Schulden!G19,AV96+AW96)),0)+IF(AND(Schulden!J20&lt;Schulden!J17,AZ96&gt;0),MAX(0,AZ96+BA96-MIN(Schulden!G20,AZ96+BA96)),0)+IF(AND(Schulden!J21&lt;Schulden!J17,BD96&gt;0),MAX(0,BD96+BE96-MIN(Schulden!G21,BD96+BE96)),0)+IF(AND(Schulden!J22&lt;Schulden!J17,BH96&gt;0),MAX(0,BH96+BI96-MIN(Schulden!G22,BH96+BI96)),0))),MAX(0,AN96+AO96-MIN(Schulden!G17,AN96+AO96)))+SUMIFS(Sonderzahlungen!$D$8:$D$67,Sonderzahlungen!$G$8:$G$67,$B96,Sonderzahlungen!$E$8:$E$67,"Gezielte Schuld",Sonderzahlungen!$F$8:$F$67,Schulden!B17)))</f>
        <v/>
      </c>
      <c r="AQ96" s="24">
        <f>MAX(0,AN96+AO96-AP96)</f>
        <v/>
      </c>
      <c r="AR96" s="24">
        <f>AU95</f>
        <v/>
      </c>
      <c r="AS96" s="24">
        <f>IF(AR96&lt;=0,0,AR96*Schulden!F18/12)</f>
        <v/>
      </c>
      <c r="AT96" s="24">
        <f>IF(AR96&lt;=0,0,MIN(AR96+AS96,MIN(Schulden!G18,AR96+AS96)+MIN(MAX(0,Strategie!$C$9+SUMIFS(Sonderzahlungen!$D$8:$D$67,Sonderzahlungen!$G$8:$G$67,$B96,Sonderzahlungen!$E$8:$E$67,"Nach Strategie")-(IF(AND(Schulden!J8&lt;Schulden!J18,D96&gt;0),MAX(0,D96+E96-MIN(Schulden!G8,D96+E96)),0)+IF(AND(Schulden!J9&lt;Schulden!J18,H96&gt;0),MAX(0,H96+I96-MIN(Schulden!G9,H96+I96)),0)+IF(AND(Schulden!J10&lt;Schulden!J18,L96&gt;0),MAX(0,L96+M96-MIN(Schulden!G10,L96+M96)),0)+IF(AND(Schulden!J11&lt;Schulden!J18,P96&gt;0),MAX(0,P96+Q96-MIN(Schulden!G11,P96+Q96)),0)+IF(AND(Schulden!J12&lt;Schulden!J18,T96&gt;0),MAX(0,T96+U96-MIN(Schulden!G12,T96+U96)),0)+IF(AND(Schulden!J13&lt;Schulden!J18,X96&gt;0),MAX(0,X96+Y96-MIN(Schulden!G13,X96+Y96)),0)+IF(AND(Schulden!J14&lt;Schulden!J18,AB96&gt;0),MAX(0,AB96+AC96-MIN(Schulden!G14,AB96+AC96)),0)+IF(AND(Schulden!J15&lt;Schulden!J18,AF96&gt;0),MAX(0,AF96+AG96-MIN(Schulden!G15,AF96+AG96)),0)+IF(AND(Schulden!J16&lt;Schulden!J18,AJ96&gt;0),MAX(0,AJ96+AK96-MIN(Schulden!G16,AJ96+AK96)),0)+IF(AND(Schulden!J17&lt;Schulden!J18,AN96&gt;0),MAX(0,AN96+AO96-MIN(Schulden!G17,AN96+AO96)),0)+IF(AND(Schulden!J18&lt;Schulden!J18,AR96&gt;0),MAX(0,AR96+AS96-MIN(Schulden!G18,AR96+AS96)),0)+IF(AND(Schulden!J19&lt;Schulden!J18,AV96&gt;0),MAX(0,AV96+AW96-MIN(Schulden!G19,AV96+AW96)),0)+IF(AND(Schulden!J20&lt;Schulden!J18,AZ96&gt;0),MAX(0,AZ96+BA96-MIN(Schulden!G20,AZ96+BA96)),0)+IF(AND(Schulden!J21&lt;Schulden!J18,BD96&gt;0),MAX(0,BD96+BE96-MIN(Schulden!G21,BD96+BE96)),0)+IF(AND(Schulden!J22&lt;Schulden!J18,BH96&gt;0),MAX(0,BH96+BI96-MIN(Schulden!G22,BH96+BI96)),0))),MAX(0,AR96+AS96-MIN(Schulden!G18,AR96+AS96)))+SUMIFS(Sonderzahlungen!$D$8:$D$67,Sonderzahlungen!$G$8:$G$67,$B96,Sonderzahlungen!$E$8:$E$67,"Gezielte Schuld",Sonderzahlungen!$F$8:$F$67,Schulden!B18)))</f>
        <v/>
      </c>
      <c r="AU96" s="24">
        <f>MAX(0,AR96+AS96-AT96)</f>
        <v/>
      </c>
      <c r="AV96" s="24">
        <f>AY95</f>
        <v/>
      </c>
      <c r="AW96" s="24">
        <f>IF(AV96&lt;=0,0,AV96*Schulden!F19/12)</f>
        <v/>
      </c>
      <c r="AX96" s="24">
        <f>IF(AV96&lt;=0,0,MIN(AV96+AW96,MIN(Schulden!G19,AV96+AW96)+MIN(MAX(0,Strategie!$C$9+SUMIFS(Sonderzahlungen!$D$8:$D$67,Sonderzahlungen!$G$8:$G$67,$B96,Sonderzahlungen!$E$8:$E$67,"Nach Strategie")-(IF(AND(Schulden!J8&lt;Schulden!J19,D96&gt;0),MAX(0,D96+E96-MIN(Schulden!G8,D96+E96)),0)+IF(AND(Schulden!J9&lt;Schulden!J19,H96&gt;0),MAX(0,H96+I96-MIN(Schulden!G9,H96+I96)),0)+IF(AND(Schulden!J10&lt;Schulden!J19,L96&gt;0),MAX(0,L96+M96-MIN(Schulden!G10,L96+M96)),0)+IF(AND(Schulden!J11&lt;Schulden!J19,P96&gt;0),MAX(0,P96+Q96-MIN(Schulden!G11,P96+Q96)),0)+IF(AND(Schulden!J12&lt;Schulden!J19,T96&gt;0),MAX(0,T96+U96-MIN(Schulden!G12,T96+U96)),0)+IF(AND(Schulden!J13&lt;Schulden!J19,X96&gt;0),MAX(0,X96+Y96-MIN(Schulden!G13,X96+Y96)),0)+IF(AND(Schulden!J14&lt;Schulden!J19,AB96&gt;0),MAX(0,AB96+AC96-MIN(Schulden!G14,AB96+AC96)),0)+IF(AND(Schulden!J15&lt;Schulden!J19,AF96&gt;0),MAX(0,AF96+AG96-MIN(Schulden!G15,AF96+AG96)),0)+IF(AND(Schulden!J16&lt;Schulden!J19,AJ96&gt;0),MAX(0,AJ96+AK96-MIN(Schulden!G16,AJ96+AK96)),0)+IF(AND(Schulden!J17&lt;Schulden!J19,AN96&gt;0),MAX(0,AN96+AO96-MIN(Schulden!G17,AN96+AO96)),0)+IF(AND(Schulden!J18&lt;Schulden!J19,AR96&gt;0),MAX(0,AR96+AS96-MIN(Schulden!G18,AR96+AS96)),0)+IF(AND(Schulden!J19&lt;Schulden!J19,AV96&gt;0),MAX(0,AV96+AW96-MIN(Schulden!G19,AV96+AW96)),0)+IF(AND(Schulden!J20&lt;Schulden!J19,AZ96&gt;0),MAX(0,AZ96+BA96-MIN(Schulden!G20,AZ96+BA96)),0)+IF(AND(Schulden!J21&lt;Schulden!J19,BD96&gt;0),MAX(0,BD96+BE96-MIN(Schulden!G21,BD96+BE96)),0)+IF(AND(Schulden!J22&lt;Schulden!J19,BH96&gt;0),MAX(0,BH96+BI96-MIN(Schulden!G22,BH96+BI96)),0))),MAX(0,AV96+AW96-MIN(Schulden!G19,AV96+AW96)))+SUMIFS(Sonderzahlungen!$D$8:$D$67,Sonderzahlungen!$G$8:$G$67,$B96,Sonderzahlungen!$E$8:$E$67,"Gezielte Schuld",Sonderzahlungen!$F$8:$F$67,Schulden!B19)))</f>
        <v/>
      </c>
      <c r="AY96" s="24">
        <f>MAX(0,AV96+AW96-AX96)</f>
        <v/>
      </c>
      <c r="AZ96" s="24">
        <f>BC95</f>
        <v/>
      </c>
      <c r="BA96" s="24">
        <f>IF(AZ96&lt;=0,0,AZ96*Schulden!F20/12)</f>
        <v/>
      </c>
      <c r="BB96" s="24">
        <f>IF(AZ96&lt;=0,0,MIN(AZ96+BA96,MIN(Schulden!G20,AZ96+BA96)+MIN(MAX(0,Strategie!$C$9+SUMIFS(Sonderzahlungen!$D$8:$D$67,Sonderzahlungen!$G$8:$G$67,$B96,Sonderzahlungen!$E$8:$E$67,"Nach Strategie")-(IF(AND(Schulden!J8&lt;Schulden!J20,D96&gt;0),MAX(0,D96+E96-MIN(Schulden!G8,D96+E96)),0)+IF(AND(Schulden!J9&lt;Schulden!J20,H96&gt;0),MAX(0,H96+I96-MIN(Schulden!G9,H96+I96)),0)+IF(AND(Schulden!J10&lt;Schulden!J20,L96&gt;0),MAX(0,L96+M96-MIN(Schulden!G10,L96+M96)),0)+IF(AND(Schulden!J11&lt;Schulden!J20,P96&gt;0),MAX(0,P96+Q96-MIN(Schulden!G11,P96+Q96)),0)+IF(AND(Schulden!J12&lt;Schulden!J20,T96&gt;0),MAX(0,T96+U96-MIN(Schulden!G12,T96+U96)),0)+IF(AND(Schulden!J13&lt;Schulden!J20,X96&gt;0),MAX(0,X96+Y96-MIN(Schulden!G13,X96+Y96)),0)+IF(AND(Schulden!J14&lt;Schulden!J20,AB96&gt;0),MAX(0,AB96+AC96-MIN(Schulden!G14,AB96+AC96)),0)+IF(AND(Schulden!J15&lt;Schulden!J20,AF96&gt;0),MAX(0,AF96+AG96-MIN(Schulden!G15,AF96+AG96)),0)+IF(AND(Schulden!J16&lt;Schulden!J20,AJ96&gt;0),MAX(0,AJ96+AK96-MIN(Schulden!G16,AJ96+AK96)),0)+IF(AND(Schulden!J17&lt;Schulden!J20,AN96&gt;0),MAX(0,AN96+AO96-MIN(Schulden!G17,AN96+AO96)),0)+IF(AND(Schulden!J18&lt;Schulden!J20,AR96&gt;0),MAX(0,AR96+AS96-MIN(Schulden!G18,AR96+AS96)),0)+IF(AND(Schulden!J19&lt;Schulden!J20,AV96&gt;0),MAX(0,AV96+AW96-MIN(Schulden!G19,AV96+AW96)),0)+IF(AND(Schulden!J20&lt;Schulden!J20,AZ96&gt;0),MAX(0,AZ96+BA96-MIN(Schulden!G20,AZ96+BA96)),0)+IF(AND(Schulden!J21&lt;Schulden!J20,BD96&gt;0),MAX(0,BD96+BE96-MIN(Schulden!G21,BD96+BE96)),0)+IF(AND(Schulden!J22&lt;Schulden!J20,BH96&gt;0),MAX(0,BH96+BI96-MIN(Schulden!G22,BH96+BI96)),0))),MAX(0,AZ96+BA96-MIN(Schulden!G20,AZ96+BA96)))+SUMIFS(Sonderzahlungen!$D$8:$D$67,Sonderzahlungen!$G$8:$G$67,$B96,Sonderzahlungen!$E$8:$E$67,"Gezielte Schuld",Sonderzahlungen!$F$8:$F$67,Schulden!B20)))</f>
        <v/>
      </c>
      <c r="BC96" s="24">
        <f>MAX(0,AZ96+BA96-BB96)</f>
        <v/>
      </c>
      <c r="BD96" s="24">
        <f>BG95</f>
        <v/>
      </c>
      <c r="BE96" s="24">
        <f>IF(BD96&lt;=0,0,BD96*Schulden!F21/12)</f>
        <v/>
      </c>
      <c r="BF96" s="24">
        <f>IF(BD96&lt;=0,0,MIN(BD96+BE96,MIN(Schulden!G21,BD96+BE96)+MIN(MAX(0,Strategie!$C$9+SUMIFS(Sonderzahlungen!$D$8:$D$67,Sonderzahlungen!$G$8:$G$67,$B96,Sonderzahlungen!$E$8:$E$67,"Nach Strategie")-(IF(AND(Schulden!J8&lt;Schulden!J21,D96&gt;0),MAX(0,D96+E96-MIN(Schulden!G8,D96+E96)),0)+IF(AND(Schulden!J9&lt;Schulden!J21,H96&gt;0),MAX(0,H96+I96-MIN(Schulden!G9,H96+I96)),0)+IF(AND(Schulden!J10&lt;Schulden!J21,L96&gt;0),MAX(0,L96+M96-MIN(Schulden!G10,L96+M96)),0)+IF(AND(Schulden!J11&lt;Schulden!J21,P96&gt;0),MAX(0,P96+Q96-MIN(Schulden!G11,P96+Q96)),0)+IF(AND(Schulden!J12&lt;Schulden!J21,T96&gt;0),MAX(0,T96+U96-MIN(Schulden!G12,T96+U96)),0)+IF(AND(Schulden!J13&lt;Schulden!J21,X96&gt;0),MAX(0,X96+Y96-MIN(Schulden!G13,X96+Y96)),0)+IF(AND(Schulden!J14&lt;Schulden!J21,AB96&gt;0),MAX(0,AB96+AC96-MIN(Schulden!G14,AB96+AC96)),0)+IF(AND(Schulden!J15&lt;Schulden!J21,AF96&gt;0),MAX(0,AF96+AG96-MIN(Schulden!G15,AF96+AG96)),0)+IF(AND(Schulden!J16&lt;Schulden!J21,AJ96&gt;0),MAX(0,AJ96+AK96-MIN(Schulden!G16,AJ96+AK96)),0)+IF(AND(Schulden!J17&lt;Schulden!J21,AN96&gt;0),MAX(0,AN96+AO96-MIN(Schulden!G17,AN96+AO96)),0)+IF(AND(Schulden!J18&lt;Schulden!J21,AR96&gt;0),MAX(0,AR96+AS96-MIN(Schulden!G18,AR96+AS96)),0)+IF(AND(Schulden!J19&lt;Schulden!J21,AV96&gt;0),MAX(0,AV96+AW96-MIN(Schulden!G19,AV96+AW96)),0)+IF(AND(Schulden!J20&lt;Schulden!J21,AZ96&gt;0),MAX(0,AZ96+BA96-MIN(Schulden!G20,AZ96+BA96)),0)+IF(AND(Schulden!J21&lt;Schulden!J21,BD96&gt;0),MAX(0,BD96+BE96-MIN(Schulden!G21,BD96+BE96)),0)+IF(AND(Schulden!J22&lt;Schulden!J21,BH96&gt;0),MAX(0,BH96+BI96-MIN(Schulden!G22,BH96+BI96)),0))),MAX(0,BD96+BE96-MIN(Schulden!G21,BD96+BE96)))+SUMIFS(Sonderzahlungen!$D$8:$D$67,Sonderzahlungen!$G$8:$G$67,$B96,Sonderzahlungen!$E$8:$E$67,"Gezielte Schuld",Sonderzahlungen!$F$8:$F$67,Schulden!B21)))</f>
        <v/>
      </c>
      <c r="BG96" s="24">
        <f>MAX(0,BD96+BE96-BF96)</f>
        <v/>
      </c>
      <c r="BH96" s="24">
        <f>BK95</f>
        <v/>
      </c>
      <c r="BI96" s="24">
        <f>IF(BH96&lt;=0,0,BH96*Schulden!F22/12)</f>
        <v/>
      </c>
      <c r="BJ96" s="24">
        <f>IF(BH96&lt;=0,0,MIN(BH96+BI96,MIN(Schulden!G22,BH96+BI96)+MIN(MAX(0,Strategie!$C$9+SUMIFS(Sonderzahlungen!$D$8:$D$67,Sonderzahlungen!$G$8:$G$67,$B96,Sonderzahlungen!$E$8:$E$67,"Nach Strategie")-(IF(AND(Schulden!J8&lt;Schulden!J22,D96&gt;0),MAX(0,D96+E96-MIN(Schulden!G8,D96+E96)),0)+IF(AND(Schulden!J9&lt;Schulden!J22,H96&gt;0),MAX(0,H96+I96-MIN(Schulden!G9,H96+I96)),0)+IF(AND(Schulden!J10&lt;Schulden!J22,L96&gt;0),MAX(0,L96+M96-MIN(Schulden!G10,L96+M96)),0)+IF(AND(Schulden!J11&lt;Schulden!J22,P96&gt;0),MAX(0,P96+Q96-MIN(Schulden!G11,P96+Q96)),0)+IF(AND(Schulden!J12&lt;Schulden!J22,T96&gt;0),MAX(0,T96+U96-MIN(Schulden!G12,T96+U96)),0)+IF(AND(Schulden!J13&lt;Schulden!J22,X96&gt;0),MAX(0,X96+Y96-MIN(Schulden!G13,X96+Y96)),0)+IF(AND(Schulden!J14&lt;Schulden!J22,AB96&gt;0),MAX(0,AB96+AC96-MIN(Schulden!G14,AB96+AC96)),0)+IF(AND(Schulden!J15&lt;Schulden!J22,AF96&gt;0),MAX(0,AF96+AG96-MIN(Schulden!G15,AF96+AG96)),0)+IF(AND(Schulden!J16&lt;Schulden!J22,AJ96&gt;0),MAX(0,AJ96+AK96-MIN(Schulden!G16,AJ96+AK96)),0)+IF(AND(Schulden!J17&lt;Schulden!J22,AN96&gt;0),MAX(0,AN96+AO96-MIN(Schulden!G17,AN96+AO96)),0)+IF(AND(Schulden!J18&lt;Schulden!J22,AR96&gt;0),MAX(0,AR96+AS96-MIN(Schulden!G18,AR96+AS96)),0)+IF(AND(Schulden!J19&lt;Schulden!J22,AV96&gt;0),MAX(0,AV96+AW96-MIN(Schulden!G19,AV96+AW96)),0)+IF(AND(Schulden!J20&lt;Schulden!J22,AZ96&gt;0),MAX(0,AZ96+BA96-MIN(Schulden!G20,AZ96+BA96)),0)+IF(AND(Schulden!J21&lt;Schulden!J22,BD96&gt;0),MAX(0,BD96+BE96-MIN(Schulden!G21,BD96+BE96)),0)+IF(AND(Schulden!J22&lt;Schulden!J22,BH96&gt;0),MAX(0,BH96+BI96-MIN(Schulden!G22,BH96+BI96)),0))),MAX(0,BH96+BI96-MIN(Schulden!G22,BH96+BI96)))+SUMIFS(Sonderzahlungen!$D$8:$D$67,Sonderzahlungen!$G$8:$G$67,$B96,Sonderzahlungen!$E$8:$E$67,"Gezielte Schuld",Sonderzahlungen!$F$8:$F$67,Schulden!B22)))</f>
        <v/>
      </c>
      <c r="BK96" s="24">
        <f>MAX(0,BH96+BI96-BJ96)</f>
        <v/>
      </c>
    </row>
    <row r="97">
      <c r="B97" s="23">
        <f>EDATE(B96,1)</f>
        <v/>
      </c>
      <c r="C97" s="24">
        <f>SUMIFS(Sonderzahlungen!$D$8:$D$67,Sonderzahlungen!$G$8:$G$67,B97)</f>
        <v/>
      </c>
      <c r="D97" s="24">
        <f>G96</f>
        <v/>
      </c>
      <c r="E97" s="24">
        <f>IF(D97&lt;=0,0,D97*Schulden!F8/12)</f>
        <v/>
      </c>
      <c r="F97" s="24">
        <f>IF(D97&lt;=0,0,MIN(D97+E97,MIN(Schulden!G8,D97+E97)+MIN(MAX(0,Strategie!$C$9+SUMIFS(Sonderzahlungen!$D$8:$D$67,Sonderzahlungen!$G$8:$G$67,$B97,Sonderzahlungen!$E$8:$E$67,"Nach Strategie")-(IF(AND(Schulden!J8&lt;Schulden!J8,D97&gt;0),MAX(0,D97+E97-MIN(Schulden!G8,D97+E97)),0)+IF(AND(Schulden!J9&lt;Schulden!J8,H97&gt;0),MAX(0,H97+I97-MIN(Schulden!G9,H97+I97)),0)+IF(AND(Schulden!J10&lt;Schulden!J8,L97&gt;0),MAX(0,L97+M97-MIN(Schulden!G10,L97+M97)),0)+IF(AND(Schulden!J11&lt;Schulden!J8,P97&gt;0),MAX(0,P97+Q97-MIN(Schulden!G11,P97+Q97)),0)+IF(AND(Schulden!J12&lt;Schulden!J8,T97&gt;0),MAX(0,T97+U97-MIN(Schulden!G12,T97+U97)),0)+IF(AND(Schulden!J13&lt;Schulden!J8,X97&gt;0),MAX(0,X97+Y97-MIN(Schulden!G13,X97+Y97)),0)+IF(AND(Schulden!J14&lt;Schulden!J8,AB97&gt;0),MAX(0,AB97+AC97-MIN(Schulden!G14,AB97+AC97)),0)+IF(AND(Schulden!J15&lt;Schulden!J8,AF97&gt;0),MAX(0,AF97+AG97-MIN(Schulden!G15,AF97+AG97)),0)+IF(AND(Schulden!J16&lt;Schulden!J8,AJ97&gt;0),MAX(0,AJ97+AK97-MIN(Schulden!G16,AJ97+AK97)),0)+IF(AND(Schulden!J17&lt;Schulden!J8,AN97&gt;0),MAX(0,AN97+AO97-MIN(Schulden!G17,AN97+AO97)),0)+IF(AND(Schulden!J18&lt;Schulden!J8,AR97&gt;0),MAX(0,AR97+AS97-MIN(Schulden!G18,AR97+AS97)),0)+IF(AND(Schulden!J19&lt;Schulden!J8,AV97&gt;0),MAX(0,AV97+AW97-MIN(Schulden!G19,AV97+AW97)),0)+IF(AND(Schulden!J20&lt;Schulden!J8,AZ97&gt;0),MAX(0,AZ97+BA97-MIN(Schulden!G20,AZ97+BA97)),0)+IF(AND(Schulden!J21&lt;Schulden!J8,BD97&gt;0),MAX(0,BD97+BE97-MIN(Schulden!G21,BD97+BE97)),0)+IF(AND(Schulden!J22&lt;Schulden!J8,BH97&gt;0),MAX(0,BH97+BI97-MIN(Schulden!G22,BH97+BI97)),0))),MAX(0,D97+E97-MIN(Schulden!G8,D97+E97)))+SUMIFS(Sonderzahlungen!$D$8:$D$67,Sonderzahlungen!$G$8:$G$67,$B97,Sonderzahlungen!$E$8:$E$67,"Gezielte Schuld",Sonderzahlungen!$F$8:$F$67,Schulden!B8)))</f>
        <v/>
      </c>
      <c r="G97" s="24">
        <f>MAX(0,D97+E97-F97)</f>
        <v/>
      </c>
      <c r="H97" s="24">
        <f>K96</f>
        <v/>
      </c>
      <c r="I97" s="24">
        <f>IF(H97&lt;=0,0,H97*Schulden!F9/12)</f>
        <v/>
      </c>
      <c r="J97" s="24">
        <f>IF(H97&lt;=0,0,MIN(H97+I97,MIN(Schulden!G9,H97+I97)+MIN(MAX(0,Strategie!$C$9+SUMIFS(Sonderzahlungen!$D$8:$D$67,Sonderzahlungen!$G$8:$G$67,$B97,Sonderzahlungen!$E$8:$E$67,"Nach Strategie")-(IF(AND(Schulden!J8&lt;Schulden!J9,D97&gt;0),MAX(0,D97+E97-MIN(Schulden!G8,D97+E97)),0)+IF(AND(Schulden!J9&lt;Schulden!J9,H97&gt;0),MAX(0,H97+I97-MIN(Schulden!G9,H97+I97)),0)+IF(AND(Schulden!J10&lt;Schulden!J9,L97&gt;0),MAX(0,L97+M97-MIN(Schulden!G10,L97+M97)),0)+IF(AND(Schulden!J11&lt;Schulden!J9,P97&gt;0),MAX(0,P97+Q97-MIN(Schulden!G11,P97+Q97)),0)+IF(AND(Schulden!J12&lt;Schulden!J9,T97&gt;0),MAX(0,T97+U97-MIN(Schulden!G12,T97+U97)),0)+IF(AND(Schulden!J13&lt;Schulden!J9,X97&gt;0),MAX(0,X97+Y97-MIN(Schulden!G13,X97+Y97)),0)+IF(AND(Schulden!J14&lt;Schulden!J9,AB97&gt;0),MAX(0,AB97+AC97-MIN(Schulden!G14,AB97+AC97)),0)+IF(AND(Schulden!J15&lt;Schulden!J9,AF97&gt;0),MAX(0,AF97+AG97-MIN(Schulden!G15,AF97+AG97)),0)+IF(AND(Schulden!J16&lt;Schulden!J9,AJ97&gt;0),MAX(0,AJ97+AK97-MIN(Schulden!G16,AJ97+AK97)),0)+IF(AND(Schulden!J17&lt;Schulden!J9,AN97&gt;0),MAX(0,AN97+AO97-MIN(Schulden!G17,AN97+AO97)),0)+IF(AND(Schulden!J18&lt;Schulden!J9,AR97&gt;0),MAX(0,AR97+AS97-MIN(Schulden!G18,AR97+AS97)),0)+IF(AND(Schulden!J19&lt;Schulden!J9,AV97&gt;0),MAX(0,AV97+AW97-MIN(Schulden!G19,AV97+AW97)),0)+IF(AND(Schulden!J20&lt;Schulden!J9,AZ97&gt;0),MAX(0,AZ97+BA97-MIN(Schulden!G20,AZ97+BA97)),0)+IF(AND(Schulden!J21&lt;Schulden!J9,BD97&gt;0),MAX(0,BD97+BE97-MIN(Schulden!G21,BD97+BE97)),0)+IF(AND(Schulden!J22&lt;Schulden!J9,BH97&gt;0),MAX(0,BH97+BI97-MIN(Schulden!G22,BH97+BI97)),0))),MAX(0,H97+I97-MIN(Schulden!G9,H97+I97)))+SUMIFS(Sonderzahlungen!$D$8:$D$67,Sonderzahlungen!$G$8:$G$67,$B97,Sonderzahlungen!$E$8:$E$67,"Gezielte Schuld",Sonderzahlungen!$F$8:$F$67,Schulden!B9)))</f>
        <v/>
      </c>
      <c r="K97" s="24">
        <f>MAX(0,H97+I97-J97)</f>
        <v/>
      </c>
      <c r="L97" s="24">
        <f>O96</f>
        <v/>
      </c>
      <c r="M97" s="24">
        <f>IF(L97&lt;=0,0,L97*Schulden!F10/12)</f>
        <v/>
      </c>
      <c r="N97" s="24">
        <f>IF(L97&lt;=0,0,MIN(L97+M97,MIN(Schulden!G10,L97+M97)+MIN(MAX(0,Strategie!$C$9+SUMIFS(Sonderzahlungen!$D$8:$D$67,Sonderzahlungen!$G$8:$G$67,$B97,Sonderzahlungen!$E$8:$E$67,"Nach Strategie")-(IF(AND(Schulden!J8&lt;Schulden!J10,D97&gt;0),MAX(0,D97+E97-MIN(Schulden!G8,D97+E97)),0)+IF(AND(Schulden!J9&lt;Schulden!J10,H97&gt;0),MAX(0,H97+I97-MIN(Schulden!G9,H97+I97)),0)+IF(AND(Schulden!J10&lt;Schulden!J10,L97&gt;0),MAX(0,L97+M97-MIN(Schulden!G10,L97+M97)),0)+IF(AND(Schulden!J11&lt;Schulden!J10,P97&gt;0),MAX(0,P97+Q97-MIN(Schulden!G11,P97+Q97)),0)+IF(AND(Schulden!J12&lt;Schulden!J10,T97&gt;0),MAX(0,T97+U97-MIN(Schulden!G12,T97+U97)),0)+IF(AND(Schulden!J13&lt;Schulden!J10,X97&gt;0),MAX(0,X97+Y97-MIN(Schulden!G13,X97+Y97)),0)+IF(AND(Schulden!J14&lt;Schulden!J10,AB97&gt;0),MAX(0,AB97+AC97-MIN(Schulden!G14,AB97+AC97)),0)+IF(AND(Schulden!J15&lt;Schulden!J10,AF97&gt;0),MAX(0,AF97+AG97-MIN(Schulden!G15,AF97+AG97)),0)+IF(AND(Schulden!J16&lt;Schulden!J10,AJ97&gt;0),MAX(0,AJ97+AK97-MIN(Schulden!G16,AJ97+AK97)),0)+IF(AND(Schulden!J17&lt;Schulden!J10,AN97&gt;0),MAX(0,AN97+AO97-MIN(Schulden!G17,AN97+AO97)),0)+IF(AND(Schulden!J18&lt;Schulden!J10,AR97&gt;0),MAX(0,AR97+AS97-MIN(Schulden!G18,AR97+AS97)),0)+IF(AND(Schulden!J19&lt;Schulden!J10,AV97&gt;0),MAX(0,AV97+AW97-MIN(Schulden!G19,AV97+AW97)),0)+IF(AND(Schulden!J20&lt;Schulden!J10,AZ97&gt;0),MAX(0,AZ97+BA97-MIN(Schulden!G20,AZ97+BA97)),0)+IF(AND(Schulden!J21&lt;Schulden!J10,BD97&gt;0),MAX(0,BD97+BE97-MIN(Schulden!G21,BD97+BE97)),0)+IF(AND(Schulden!J22&lt;Schulden!J10,BH97&gt;0),MAX(0,BH97+BI97-MIN(Schulden!G22,BH97+BI97)),0))),MAX(0,L97+M97-MIN(Schulden!G10,L97+M97)))+SUMIFS(Sonderzahlungen!$D$8:$D$67,Sonderzahlungen!$G$8:$G$67,$B97,Sonderzahlungen!$E$8:$E$67,"Gezielte Schuld",Sonderzahlungen!$F$8:$F$67,Schulden!B10)))</f>
        <v/>
      </c>
      <c r="O97" s="24">
        <f>MAX(0,L97+M97-N97)</f>
        <v/>
      </c>
      <c r="P97" s="24">
        <f>S96</f>
        <v/>
      </c>
      <c r="Q97" s="24">
        <f>IF(P97&lt;=0,0,P97*Schulden!F11/12)</f>
        <v/>
      </c>
      <c r="R97" s="24">
        <f>IF(P97&lt;=0,0,MIN(P97+Q97,MIN(Schulden!G11,P97+Q97)+MIN(MAX(0,Strategie!$C$9+SUMIFS(Sonderzahlungen!$D$8:$D$67,Sonderzahlungen!$G$8:$G$67,$B97,Sonderzahlungen!$E$8:$E$67,"Nach Strategie")-(IF(AND(Schulden!J8&lt;Schulden!J11,D97&gt;0),MAX(0,D97+E97-MIN(Schulden!G8,D97+E97)),0)+IF(AND(Schulden!J9&lt;Schulden!J11,H97&gt;0),MAX(0,H97+I97-MIN(Schulden!G9,H97+I97)),0)+IF(AND(Schulden!J10&lt;Schulden!J11,L97&gt;0),MAX(0,L97+M97-MIN(Schulden!G10,L97+M97)),0)+IF(AND(Schulden!J11&lt;Schulden!J11,P97&gt;0),MAX(0,P97+Q97-MIN(Schulden!G11,P97+Q97)),0)+IF(AND(Schulden!J12&lt;Schulden!J11,T97&gt;0),MAX(0,T97+U97-MIN(Schulden!G12,T97+U97)),0)+IF(AND(Schulden!J13&lt;Schulden!J11,X97&gt;0),MAX(0,X97+Y97-MIN(Schulden!G13,X97+Y97)),0)+IF(AND(Schulden!J14&lt;Schulden!J11,AB97&gt;0),MAX(0,AB97+AC97-MIN(Schulden!G14,AB97+AC97)),0)+IF(AND(Schulden!J15&lt;Schulden!J11,AF97&gt;0),MAX(0,AF97+AG97-MIN(Schulden!G15,AF97+AG97)),0)+IF(AND(Schulden!J16&lt;Schulden!J11,AJ97&gt;0),MAX(0,AJ97+AK97-MIN(Schulden!G16,AJ97+AK97)),0)+IF(AND(Schulden!J17&lt;Schulden!J11,AN97&gt;0),MAX(0,AN97+AO97-MIN(Schulden!G17,AN97+AO97)),0)+IF(AND(Schulden!J18&lt;Schulden!J11,AR97&gt;0),MAX(0,AR97+AS97-MIN(Schulden!G18,AR97+AS97)),0)+IF(AND(Schulden!J19&lt;Schulden!J11,AV97&gt;0),MAX(0,AV97+AW97-MIN(Schulden!G19,AV97+AW97)),0)+IF(AND(Schulden!J20&lt;Schulden!J11,AZ97&gt;0),MAX(0,AZ97+BA97-MIN(Schulden!G20,AZ97+BA97)),0)+IF(AND(Schulden!J21&lt;Schulden!J11,BD97&gt;0),MAX(0,BD97+BE97-MIN(Schulden!G21,BD97+BE97)),0)+IF(AND(Schulden!J22&lt;Schulden!J11,BH97&gt;0),MAX(0,BH97+BI97-MIN(Schulden!G22,BH97+BI97)),0))),MAX(0,P97+Q97-MIN(Schulden!G11,P97+Q97)))+SUMIFS(Sonderzahlungen!$D$8:$D$67,Sonderzahlungen!$G$8:$G$67,$B97,Sonderzahlungen!$E$8:$E$67,"Gezielte Schuld",Sonderzahlungen!$F$8:$F$67,Schulden!B11)))</f>
        <v/>
      </c>
      <c r="S97" s="24">
        <f>MAX(0,P97+Q97-R97)</f>
        <v/>
      </c>
      <c r="T97" s="24">
        <f>W96</f>
        <v/>
      </c>
      <c r="U97" s="24">
        <f>IF(T97&lt;=0,0,T97*Schulden!F12/12)</f>
        <v/>
      </c>
      <c r="V97" s="24">
        <f>IF(T97&lt;=0,0,MIN(T97+U97,MIN(Schulden!G12,T97+U97)+MIN(MAX(0,Strategie!$C$9+SUMIFS(Sonderzahlungen!$D$8:$D$67,Sonderzahlungen!$G$8:$G$67,$B97,Sonderzahlungen!$E$8:$E$67,"Nach Strategie")-(IF(AND(Schulden!J8&lt;Schulden!J12,D97&gt;0),MAX(0,D97+E97-MIN(Schulden!G8,D97+E97)),0)+IF(AND(Schulden!J9&lt;Schulden!J12,H97&gt;0),MAX(0,H97+I97-MIN(Schulden!G9,H97+I97)),0)+IF(AND(Schulden!J10&lt;Schulden!J12,L97&gt;0),MAX(0,L97+M97-MIN(Schulden!G10,L97+M97)),0)+IF(AND(Schulden!J11&lt;Schulden!J12,P97&gt;0),MAX(0,P97+Q97-MIN(Schulden!G11,P97+Q97)),0)+IF(AND(Schulden!J12&lt;Schulden!J12,T97&gt;0),MAX(0,T97+U97-MIN(Schulden!G12,T97+U97)),0)+IF(AND(Schulden!J13&lt;Schulden!J12,X97&gt;0),MAX(0,X97+Y97-MIN(Schulden!G13,X97+Y97)),0)+IF(AND(Schulden!J14&lt;Schulden!J12,AB97&gt;0),MAX(0,AB97+AC97-MIN(Schulden!G14,AB97+AC97)),0)+IF(AND(Schulden!J15&lt;Schulden!J12,AF97&gt;0),MAX(0,AF97+AG97-MIN(Schulden!G15,AF97+AG97)),0)+IF(AND(Schulden!J16&lt;Schulden!J12,AJ97&gt;0),MAX(0,AJ97+AK97-MIN(Schulden!G16,AJ97+AK97)),0)+IF(AND(Schulden!J17&lt;Schulden!J12,AN97&gt;0),MAX(0,AN97+AO97-MIN(Schulden!G17,AN97+AO97)),0)+IF(AND(Schulden!J18&lt;Schulden!J12,AR97&gt;0),MAX(0,AR97+AS97-MIN(Schulden!G18,AR97+AS97)),0)+IF(AND(Schulden!J19&lt;Schulden!J12,AV97&gt;0),MAX(0,AV97+AW97-MIN(Schulden!G19,AV97+AW97)),0)+IF(AND(Schulden!J20&lt;Schulden!J12,AZ97&gt;0),MAX(0,AZ97+BA97-MIN(Schulden!G20,AZ97+BA97)),0)+IF(AND(Schulden!J21&lt;Schulden!J12,BD97&gt;0),MAX(0,BD97+BE97-MIN(Schulden!G21,BD97+BE97)),0)+IF(AND(Schulden!J22&lt;Schulden!J12,BH97&gt;0),MAX(0,BH97+BI97-MIN(Schulden!G22,BH97+BI97)),0))),MAX(0,T97+U97-MIN(Schulden!G12,T97+U97)))+SUMIFS(Sonderzahlungen!$D$8:$D$67,Sonderzahlungen!$G$8:$G$67,$B97,Sonderzahlungen!$E$8:$E$67,"Gezielte Schuld",Sonderzahlungen!$F$8:$F$67,Schulden!B12)))</f>
        <v/>
      </c>
      <c r="W97" s="24">
        <f>MAX(0,T97+U97-V97)</f>
        <v/>
      </c>
      <c r="X97" s="24">
        <f>AA96</f>
        <v/>
      </c>
      <c r="Y97" s="24">
        <f>IF(X97&lt;=0,0,X97*Schulden!F13/12)</f>
        <v/>
      </c>
      <c r="Z97" s="24">
        <f>IF(X97&lt;=0,0,MIN(X97+Y97,MIN(Schulden!G13,X97+Y97)+MIN(MAX(0,Strategie!$C$9+SUMIFS(Sonderzahlungen!$D$8:$D$67,Sonderzahlungen!$G$8:$G$67,$B97,Sonderzahlungen!$E$8:$E$67,"Nach Strategie")-(IF(AND(Schulden!J8&lt;Schulden!J13,D97&gt;0),MAX(0,D97+E97-MIN(Schulden!G8,D97+E97)),0)+IF(AND(Schulden!J9&lt;Schulden!J13,H97&gt;0),MAX(0,H97+I97-MIN(Schulden!G9,H97+I97)),0)+IF(AND(Schulden!J10&lt;Schulden!J13,L97&gt;0),MAX(0,L97+M97-MIN(Schulden!G10,L97+M97)),0)+IF(AND(Schulden!J11&lt;Schulden!J13,P97&gt;0),MAX(0,P97+Q97-MIN(Schulden!G11,P97+Q97)),0)+IF(AND(Schulden!J12&lt;Schulden!J13,T97&gt;0),MAX(0,T97+U97-MIN(Schulden!G12,T97+U97)),0)+IF(AND(Schulden!J13&lt;Schulden!J13,X97&gt;0),MAX(0,X97+Y97-MIN(Schulden!G13,X97+Y97)),0)+IF(AND(Schulden!J14&lt;Schulden!J13,AB97&gt;0),MAX(0,AB97+AC97-MIN(Schulden!G14,AB97+AC97)),0)+IF(AND(Schulden!J15&lt;Schulden!J13,AF97&gt;0),MAX(0,AF97+AG97-MIN(Schulden!G15,AF97+AG97)),0)+IF(AND(Schulden!J16&lt;Schulden!J13,AJ97&gt;0),MAX(0,AJ97+AK97-MIN(Schulden!G16,AJ97+AK97)),0)+IF(AND(Schulden!J17&lt;Schulden!J13,AN97&gt;0),MAX(0,AN97+AO97-MIN(Schulden!G17,AN97+AO97)),0)+IF(AND(Schulden!J18&lt;Schulden!J13,AR97&gt;0),MAX(0,AR97+AS97-MIN(Schulden!G18,AR97+AS97)),0)+IF(AND(Schulden!J19&lt;Schulden!J13,AV97&gt;0),MAX(0,AV97+AW97-MIN(Schulden!G19,AV97+AW97)),0)+IF(AND(Schulden!J20&lt;Schulden!J13,AZ97&gt;0),MAX(0,AZ97+BA97-MIN(Schulden!G20,AZ97+BA97)),0)+IF(AND(Schulden!J21&lt;Schulden!J13,BD97&gt;0),MAX(0,BD97+BE97-MIN(Schulden!G21,BD97+BE97)),0)+IF(AND(Schulden!J22&lt;Schulden!J13,BH97&gt;0),MAX(0,BH97+BI97-MIN(Schulden!G22,BH97+BI97)),0))),MAX(0,X97+Y97-MIN(Schulden!G13,X97+Y97)))+SUMIFS(Sonderzahlungen!$D$8:$D$67,Sonderzahlungen!$G$8:$G$67,$B97,Sonderzahlungen!$E$8:$E$67,"Gezielte Schuld",Sonderzahlungen!$F$8:$F$67,Schulden!B13)))</f>
        <v/>
      </c>
      <c r="AA97" s="24">
        <f>MAX(0,X97+Y97-Z97)</f>
        <v/>
      </c>
      <c r="AB97" s="24">
        <f>AE96</f>
        <v/>
      </c>
      <c r="AC97" s="24">
        <f>IF(AB97&lt;=0,0,AB97*Schulden!F14/12)</f>
        <v/>
      </c>
      <c r="AD97" s="24">
        <f>IF(AB97&lt;=0,0,MIN(AB97+AC97,MIN(Schulden!G14,AB97+AC97)+MIN(MAX(0,Strategie!$C$9+SUMIFS(Sonderzahlungen!$D$8:$D$67,Sonderzahlungen!$G$8:$G$67,$B97,Sonderzahlungen!$E$8:$E$67,"Nach Strategie")-(IF(AND(Schulden!J8&lt;Schulden!J14,D97&gt;0),MAX(0,D97+E97-MIN(Schulden!G8,D97+E97)),0)+IF(AND(Schulden!J9&lt;Schulden!J14,H97&gt;0),MAX(0,H97+I97-MIN(Schulden!G9,H97+I97)),0)+IF(AND(Schulden!J10&lt;Schulden!J14,L97&gt;0),MAX(0,L97+M97-MIN(Schulden!G10,L97+M97)),0)+IF(AND(Schulden!J11&lt;Schulden!J14,P97&gt;0),MAX(0,P97+Q97-MIN(Schulden!G11,P97+Q97)),0)+IF(AND(Schulden!J12&lt;Schulden!J14,T97&gt;0),MAX(0,T97+U97-MIN(Schulden!G12,T97+U97)),0)+IF(AND(Schulden!J13&lt;Schulden!J14,X97&gt;0),MAX(0,X97+Y97-MIN(Schulden!G13,X97+Y97)),0)+IF(AND(Schulden!J14&lt;Schulden!J14,AB97&gt;0),MAX(0,AB97+AC97-MIN(Schulden!G14,AB97+AC97)),0)+IF(AND(Schulden!J15&lt;Schulden!J14,AF97&gt;0),MAX(0,AF97+AG97-MIN(Schulden!G15,AF97+AG97)),0)+IF(AND(Schulden!J16&lt;Schulden!J14,AJ97&gt;0),MAX(0,AJ97+AK97-MIN(Schulden!G16,AJ97+AK97)),0)+IF(AND(Schulden!J17&lt;Schulden!J14,AN97&gt;0),MAX(0,AN97+AO97-MIN(Schulden!G17,AN97+AO97)),0)+IF(AND(Schulden!J18&lt;Schulden!J14,AR97&gt;0),MAX(0,AR97+AS97-MIN(Schulden!G18,AR97+AS97)),0)+IF(AND(Schulden!J19&lt;Schulden!J14,AV97&gt;0),MAX(0,AV97+AW97-MIN(Schulden!G19,AV97+AW97)),0)+IF(AND(Schulden!J20&lt;Schulden!J14,AZ97&gt;0),MAX(0,AZ97+BA97-MIN(Schulden!G20,AZ97+BA97)),0)+IF(AND(Schulden!J21&lt;Schulden!J14,BD97&gt;0),MAX(0,BD97+BE97-MIN(Schulden!G21,BD97+BE97)),0)+IF(AND(Schulden!J22&lt;Schulden!J14,BH97&gt;0),MAX(0,BH97+BI97-MIN(Schulden!G22,BH97+BI97)),0))),MAX(0,AB97+AC97-MIN(Schulden!G14,AB97+AC97)))+SUMIFS(Sonderzahlungen!$D$8:$D$67,Sonderzahlungen!$G$8:$G$67,$B97,Sonderzahlungen!$E$8:$E$67,"Gezielte Schuld",Sonderzahlungen!$F$8:$F$67,Schulden!B14)))</f>
        <v/>
      </c>
      <c r="AE97" s="24">
        <f>MAX(0,AB97+AC97-AD97)</f>
        <v/>
      </c>
      <c r="AF97" s="24">
        <f>AI96</f>
        <v/>
      </c>
      <c r="AG97" s="24">
        <f>IF(AF97&lt;=0,0,AF97*Schulden!F15/12)</f>
        <v/>
      </c>
      <c r="AH97" s="24">
        <f>IF(AF97&lt;=0,0,MIN(AF97+AG97,MIN(Schulden!G15,AF97+AG97)+MIN(MAX(0,Strategie!$C$9+SUMIFS(Sonderzahlungen!$D$8:$D$67,Sonderzahlungen!$G$8:$G$67,$B97,Sonderzahlungen!$E$8:$E$67,"Nach Strategie")-(IF(AND(Schulden!J8&lt;Schulden!J15,D97&gt;0),MAX(0,D97+E97-MIN(Schulden!G8,D97+E97)),0)+IF(AND(Schulden!J9&lt;Schulden!J15,H97&gt;0),MAX(0,H97+I97-MIN(Schulden!G9,H97+I97)),0)+IF(AND(Schulden!J10&lt;Schulden!J15,L97&gt;0),MAX(0,L97+M97-MIN(Schulden!G10,L97+M97)),0)+IF(AND(Schulden!J11&lt;Schulden!J15,P97&gt;0),MAX(0,P97+Q97-MIN(Schulden!G11,P97+Q97)),0)+IF(AND(Schulden!J12&lt;Schulden!J15,T97&gt;0),MAX(0,T97+U97-MIN(Schulden!G12,T97+U97)),0)+IF(AND(Schulden!J13&lt;Schulden!J15,X97&gt;0),MAX(0,X97+Y97-MIN(Schulden!G13,X97+Y97)),0)+IF(AND(Schulden!J14&lt;Schulden!J15,AB97&gt;0),MAX(0,AB97+AC97-MIN(Schulden!G14,AB97+AC97)),0)+IF(AND(Schulden!J15&lt;Schulden!J15,AF97&gt;0),MAX(0,AF97+AG97-MIN(Schulden!G15,AF97+AG97)),0)+IF(AND(Schulden!J16&lt;Schulden!J15,AJ97&gt;0),MAX(0,AJ97+AK97-MIN(Schulden!G16,AJ97+AK97)),0)+IF(AND(Schulden!J17&lt;Schulden!J15,AN97&gt;0),MAX(0,AN97+AO97-MIN(Schulden!G17,AN97+AO97)),0)+IF(AND(Schulden!J18&lt;Schulden!J15,AR97&gt;0),MAX(0,AR97+AS97-MIN(Schulden!G18,AR97+AS97)),0)+IF(AND(Schulden!J19&lt;Schulden!J15,AV97&gt;0),MAX(0,AV97+AW97-MIN(Schulden!G19,AV97+AW97)),0)+IF(AND(Schulden!J20&lt;Schulden!J15,AZ97&gt;0),MAX(0,AZ97+BA97-MIN(Schulden!G20,AZ97+BA97)),0)+IF(AND(Schulden!J21&lt;Schulden!J15,BD97&gt;0),MAX(0,BD97+BE97-MIN(Schulden!G21,BD97+BE97)),0)+IF(AND(Schulden!J22&lt;Schulden!J15,BH97&gt;0),MAX(0,BH97+BI97-MIN(Schulden!G22,BH97+BI97)),0))),MAX(0,AF97+AG97-MIN(Schulden!G15,AF97+AG97)))+SUMIFS(Sonderzahlungen!$D$8:$D$67,Sonderzahlungen!$G$8:$G$67,$B97,Sonderzahlungen!$E$8:$E$67,"Gezielte Schuld",Sonderzahlungen!$F$8:$F$67,Schulden!B15)))</f>
        <v/>
      </c>
      <c r="AI97" s="24">
        <f>MAX(0,AF97+AG97-AH97)</f>
        <v/>
      </c>
      <c r="AJ97" s="24">
        <f>AM96</f>
        <v/>
      </c>
      <c r="AK97" s="24">
        <f>IF(AJ97&lt;=0,0,AJ97*Schulden!F16/12)</f>
        <v/>
      </c>
      <c r="AL97" s="24">
        <f>IF(AJ97&lt;=0,0,MIN(AJ97+AK97,MIN(Schulden!G16,AJ97+AK97)+MIN(MAX(0,Strategie!$C$9+SUMIFS(Sonderzahlungen!$D$8:$D$67,Sonderzahlungen!$G$8:$G$67,$B97,Sonderzahlungen!$E$8:$E$67,"Nach Strategie")-(IF(AND(Schulden!J8&lt;Schulden!J16,D97&gt;0),MAX(0,D97+E97-MIN(Schulden!G8,D97+E97)),0)+IF(AND(Schulden!J9&lt;Schulden!J16,H97&gt;0),MAX(0,H97+I97-MIN(Schulden!G9,H97+I97)),0)+IF(AND(Schulden!J10&lt;Schulden!J16,L97&gt;0),MAX(0,L97+M97-MIN(Schulden!G10,L97+M97)),0)+IF(AND(Schulden!J11&lt;Schulden!J16,P97&gt;0),MAX(0,P97+Q97-MIN(Schulden!G11,P97+Q97)),0)+IF(AND(Schulden!J12&lt;Schulden!J16,T97&gt;0),MAX(0,T97+U97-MIN(Schulden!G12,T97+U97)),0)+IF(AND(Schulden!J13&lt;Schulden!J16,X97&gt;0),MAX(0,X97+Y97-MIN(Schulden!G13,X97+Y97)),0)+IF(AND(Schulden!J14&lt;Schulden!J16,AB97&gt;0),MAX(0,AB97+AC97-MIN(Schulden!G14,AB97+AC97)),0)+IF(AND(Schulden!J15&lt;Schulden!J16,AF97&gt;0),MAX(0,AF97+AG97-MIN(Schulden!G15,AF97+AG97)),0)+IF(AND(Schulden!J16&lt;Schulden!J16,AJ97&gt;0),MAX(0,AJ97+AK97-MIN(Schulden!G16,AJ97+AK97)),0)+IF(AND(Schulden!J17&lt;Schulden!J16,AN97&gt;0),MAX(0,AN97+AO97-MIN(Schulden!G17,AN97+AO97)),0)+IF(AND(Schulden!J18&lt;Schulden!J16,AR97&gt;0),MAX(0,AR97+AS97-MIN(Schulden!G18,AR97+AS97)),0)+IF(AND(Schulden!J19&lt;Schulden!J16,AV97&gt;0),MAX(0,AV97+AW97-MIN(Schulden!G19,AV97+AW97)),0)+IF(AND(Schulden!J20&lt;Schulden!J16,AZ97&gt;0),MAX(0,AZ97+BA97-MIN(Schulden!G20,AZ97+BA97)),0)+IF(AND(Schulden!J21&lt;Schulden!J16,BD97&gt;0),MAX(0,BD97+BE97-MIN(Schulden!G21,BD97+BE97)),0)+IF(AND(Schulden!J22&lt;Schulden!J16,BH97&gt;0),MAX(0,BH97+BI97-MIN(Schulden!G22,BH97+BI97)),0))),MAX(0,AJ97+AK97-MIN(Schulden!G16,AJ97+AK97)))+SUMIFS(Sonderzahlungen!$D$8:$D$67,Sonderzahlungen!$G$8:$G$67,$B97,Sonderzahlungen!$E$8:$E$67,"Gezielte Schuld",Sonderzahlungen!$F$8:$F$67,Schulden!B16)))</f>
        <v/>
      </c>
      <c r="AM97" s="24">
        <f>MAX(0,AJ97+AK97-AL97)</f>
        <v/>
      </c>
      <c r="AN97" s="24">
        <f>AQ96</f>
        <v/>
      </c>
      <c r="AO97" s="24">
        <f>IF(AN97&lt;=0,0,AN97*Schulden!F17/12)</f>
        <v/>
      </c>
      <c r="AP97" s="24">
        <f>IF(AN97&lt;=0,0,MIN(AN97+AO97,MIN(Schulden!G17,AN97+AO97)+MIN(MAX(0,Strategie!$C$9+SUMIFS(Sonderzahlungen!$D$8:$D$67,Sonderzahlungen!$G$8:$G$67,$B97,Sonderzahlungen!$E$8:$E$67,"Nach Strategie")-(IF(AND(Schulden!J8&lt;Schulden!J17,D97&gt;0),MAX(0,D97+E97-MIN(Schulden!G8,D97+E97)),0)+IF(AND(Schulden!J9&lt;Schulden!J17,H97&gt;0),MAX(0,H97+I97-MIN(Schulden!G9,H97+I97)),0)+IF(AND(Schulden!J10&lt;Schulden!J17,L97&gt;0),MAX(0,L97+M97-MIN(Schulden!G10,L97+M97)),0)+IF(AND(Schulden!J11&lt;Schulden!J17,P97&gt;0),MAX(0,P97+Q97-MIN(Schulden!G11,P97+Q97)),0)+IF(AND(Schulden!J12&lt;Schulden!J17,T97&gt;0),MAX(0,T97+U97-MIN(Schulden!G12,T97+U97)),0)+IF(AND(Schulden!J13&lt;Schulden!J17,X97&gt;0),MAX(0,X97+Y97-MIN(Schulden!G13,X97+Y97)),0)+IF(AND(Schulden!J14&lt;Schulden!J17,AB97&gt;0),MAX(0,AB97+AC97-MIN(Schulden!G14,AB97+AC97)),0)+IF(AND(Schulden!J15&lt;Schulden!J17,AF97&gt;0),MAX(0,AF97+AG97-MIN(Schulden!G15,AF97+AG97)),0)+IF(AND(Schulden!J16&lt;Schulden!J17,AJ97&gt;0),MAX(0,AJ97+AK97-MIN(Schulden!G16,AJ97+AK97)),0)+IF(AND(Schulden!J17&lt;Schulden!J17,AN97&gt;0),MAX(0,AN97+AO97-MIN(Schulden!G17,AN97+AO97)),0)+IF(AND(Schulden!J18&lt;Schulden!J17,AR97&gt;0),MAX(0,AR97+AS97-MIN(Schulden!G18,AR97+AS97)),0)+IF(AND(Schulden!J19&lt;Schulden!J17,AV97&gt;0),MAX(0,AV97+AW97-MIN(Schulden!G19,AV97+AW97)),0)+IF(AND(Schulden!J20&lt;Schulden!J17,AZ97&gt;0),MAX(0,AZ97+BA97-MIN(Schulden!G20,AZ97+BA97)),0)+IF(AND(Schulden!J21&lt;Schulden!J17,BD97&gt;0),MAX(0,BD97+BE97-MIN(Schulden!G21,BD97+BE97)),0)+IF(AND(Schulden!J22&lt;Schulden!J17,BH97&gt;0),MAX(0,BH97+BI97-MIN(Schulden!G22,BH97+BI97)),0))),MAX(0,AN97+AO97-MIN(Schulden!G17,AN97+AO97)))+SUMIFS(Sonderzahlungen!$D$8:$D$67,Sonderzahlungen!$G$8:$G$67,$B97,Sonderzahlungen!$E$8:$E$67,"Gezielte Schuld",Sonderzahlungen!$F$8:$F$67,Schulden!B17)))</f>
        <v/>
      </c>
      <c r="AQ97" s="24">
        <f>MAX(0,AN97+AO97-AP97)</f>
        <v/>
      </c>
      <c r="AR97" s="24">
        <f>AU96</f>
        <v/>
      </c>
      <c r="AS97" s="24">
        <f>IF(AR97&lt;=0,0,AR97*Schulden!F18/12)</f>
        <v/>
      </c>
      <c r="AT97" s="24">
        <f>IF(AR97&lt;=0,0,MIN(AR97+AS97,MIN(Schulden!G18,AR97+AS97)+MIN(MAX(0,Strategie!$C$9+SUMIFS(Sonderzahlungen!$D$8:$D$67,Sonderzahlungen!$G$8:$G$67,$B97,Sonderzahlungen!$E$8:$E$67,"Nach Strategie")-(IF(AND(Schulden!J8&lt;Schulden!J18,D97&gt;0),MAX(0,D97+E97-MIN(Schulden!G8,D97+E97)),0)+IF(AND(Schulden!J9&lt;Schulden!J18,H97&gt;0),MAX(0,H97+I97-MIN(Schulden!G9,H97+I97)),0)+IF(AND(Schulden!J10&lt;Schulden!J18,L97&gt;0),MAX(0,L97+M97-MIN(Schulden!G10,L97+M97)),0)+IF(AND(Schulden!J11&lt;Schulden!J18,P97&gt;0),MAX(0,P97+Q97-MIN(Schulden!G11,P97+Q97)),0)+IF(AND(Schulden!J12&lt;Schulden!J18,T97&gt;0),MAX(0,T97+U97-MIN(Schulden!G12,T97+U97)),0)+IF(AND(Schulden!J13&lt;Schulden!J18,X97&gt;0),MAX(0,X97+Y97-MIN(Schulden!G13,X97+Y97)),0)+IF(AND(Schulden!J14&lt;Schulden!J18,AB97&gt;0),MAX(0,AB97+AC97-MIN(Schulden!G14,AB97+AC97)),0)+IF(AND(Schulden!J15&lt;Schulden!J18,AF97&gt;0),MAX(0,AF97+AG97-MIN(Schulden!G15,AF97+AG97)),0)+IF(AND(Schulden!J16&lt;Schulden!J18,AJ97&gt;0),MAX(0,AJ97+AK97-MIN(Schulden!G16,AJ97+AK97)),0)+IF(AND(Schulden!J17&lt;Schulden!J18,AN97&gt;0),MAX(0,AN97+AO97-MIN(Schulden!G17,AN97+AO97)),0)+IF(AND(Schulden!J18&lt;Schulden!J18,AR97&gt;0),MAX(0,AR97+AS97-MIN(Schulden!G18,AR97+AS97)),0)+IF(AND(Schulden!J19&lt;Schulden!J18,AV97&gt;0),MAX(0,AV97+AW97-MIN(Schulden!G19,AV97+AW97)),0)+IF(AND(Schulden!J20&lt;Schulden!J18,AZ97&gt;0),MAX(0,AZ97+BA97-MIN(Schulden!G20,AZ97+BA97)),0)+IF(AND(Schulden!J21&lt;Schulden!J18,BD97&gt;0),MAX(0,BD97+BE97-MIN(Schulden!G21,BD97+BE97)),0)+IF(AND(Schulden!J22&lt;Schulden!J18,BH97&gt;0),MAX(0,BH97+BI97-MIN(Schulden!G22,BH97+BI97)),0))),MAX(0,AR97+AS97-MIN(Schulden!G18,AR97+AS97)))+SUMIFS(Sonderzahlungen!$D$8:$D$67,Sonderzahlungen!$G$8:$G$67,$B97,Sonderzahlungen!$E$8:$E$67,"Gezielte Schuld",Sonderzahlungen!$F$8:$F$67,Schulden!B18)))</f>
        <v/>
      </c>
      <c r="AU97" s="24">
        <f>MAX(0,AR97+AS97-AT97)</f>
        <v/>
      </c>
      <c r="AV97" s="24">
        <f>AY96</f>
        <v/>
      </c>
      <c r="AW97" s="24">
        <f>IF(AV97&lt;=0,0,AV97*Schulden!F19/12)</f>
        <v/>
      </c>
      <c r="AX97" s="24">
        <f>IF(AV97&lt;=0,0,MIN(AV97+AW97,MIN(Schulden!G19,AV97+AW97)+MIN(MAX(0,Strategie!$C$9+SUMIFS(Sonderzahlungen!$D$8:$D$67,Sonderzahlungen!$G$8:$G$67,$B97,Sonderzahlungen!$E$8:$E$67,"Nach Strategie")-(IF(AND(Schulden!J8&lt;Schulden!J19,D97&gt;0),MAX(0,D97+E97-MIN(Schulden!G8,D97+E97)),0)+IF(AND(Schulden!J9&lt;Schulden!J19,H97&gt;0),MAX(0,H97+I97-MIN(Schulden!G9,H97+I97)),0)+IF(AND(Schulden!J10&lt;Schulden!J19,L97&gt;0),MAX(0,L97+M97-MIN(Schulden!G10,L97+M97)),0)+IF(AND(Schulden!J11&lt;Schulden!J19,P97&gt;0),MAX(0,P97+Q97-MIN(Schulden!G11,P97+Q97)),0)+IF(AND(Schulden!J12&lt;Schulden!J19,T97&gt;0),MAX(0,T97+U97-MIN(Schulden!G12,T97+U97)),0)+IF(AND(Schulden!J13&lt;Schulden!J19,X97&gt;0),MAX(0,X97+Y97-MIN(Schulden!G13,X97+Y97)),0)+IF(AND(Schulden!J14&lt;Schulden!J19,AB97&gt;0),MAX(0,AB97+AC97-MIN(Schulden!G14,AB97+AC97)),0)+IF(AND(Schulden!J15&lt;Schulden!J19,AF97&gt;0),MAX(0,AF97+AG97-MIN(Schulden!G15,AF97+AG97)),0)+IF(AND(Schulden!J16&lt;Schulden!J19,AJ97&gt;0),MAX(0,AJ97+AK97-MIN(Schulden!G16,AJ97+AK97)),0)+IF(AND(Schulden!J17&lt;Schulden!J19,AN97&gt;0),MAX(0,AN97+AO97-MIN(Schulden!G17,AN97+AO97)),0)+IF(AND(Schulden!J18&lt;Schulden!J19,AR97&gt;0),MAX(0,AR97+AS97-MIN(Schulden!G18,AR97+AS97)),0)+IF(AND(Schulden!J19&lt;Schulden!J19,AV97&gt;0),MAX(0,AV97+AW97-MIN(Schulden!G19,AV97+AW97)),0)+IF(AND(Schulden!J20&lt;Schulden!J19,AZ97&gt;0),MAX(0,AZ97+BA97-MIN(Schulden!G20,AZ97+BA97)),0)+IF(AND(Schulden!J21&lt;Schulden!J19,BD97&gt;0),MAX(0,BD97+BE97-MIN(Schulden!G21,BD97+BE97)),0)+IF(AND(Schulden!J22&lt;Schulden!J19,BH97&gt;0),MAX(0,BH97+BI97-MIN(Schulden!G22,BH97+BI97)),0))),MAX(0,AV97+AW97-MIN(Schulden!G19,AV97+AW97)))+SUMIFS(Sonderzahlungen!$D$8:$D$67,Sonderzahlungen!$G$8:$G$67,$B97,Sonderzahlungen!$E$8:$E$67,"Gezielte Schuld",Sonderzahlungen!$F$8:$F$67,Schulden!B19)))</f>
        <v/>
      </c>
      <c r="AY97" s="24">
        <f>MAX(0,AV97+AW97-AX97)</f>
        <v/>
      </c>
      <c r="AZ97" s="24">
        <f>BC96</f>
        <v/>
      </c>
      <c r="BA97" s="24">
        <f>IF(AZ97&lt;=0,0,AZ97*Schulden!F20/12)</f>
        <v/>
      </c>
      <c r="BB97" s="24">
        <f>IF(AZ97&lt;=0,0,MIN(AZ97+BA97,MIN(Schulden!G20,AZ97+BA97)+MIN(MAX(0,Strategie!$C$9+SUMIFS(Sonderzahlungen!$D$8:$D$67,Sonderzahlungen!$G$8:$G$67,$B97,Sonderzahlungen!$E$8:$E$67,"Nach Strategie")-(IF(AND(Schulden!J8&lt;Schulden!J20,D97&gt;0),MAX(0,D97+E97-MIN(Schulden!G8,D97+E97)),0)+IF(AND(Schulden!J9&lt;Schulden!J20,H97&gt;0),MAX(0,H97+I97-MIN(Schulden!G9,H97+I97)),0)+IF(AND(Schulden!J10&lt;Schulden!J20,L97&gt;0),MAX(0,L97+M97-MIN(Schulden!G10,L97+M97)),0)+IF(AND(Schulden!J11&lt;Schulden!J20,P97&gt;0),MAX(0,P97+Q97-MIN(Schulden!G11,P97+Q97)),0)+IF(AND(Schulden!J12&lt;Schulden!J20,T97&gt;0),MAX(0,T97+U97-MIN(Schulden!G12,T97+U97)),0)+IF(AND(Schulden!J13&lt;Schulden!J20,X97&gt;0),MAX(0,X97+Y97-MIN(Schulden!G13,X97+Y97)),0)+IF(AND(Schulden!J14&lt;Schulden!J20,AB97&gt;0),MAX(0,AB97+AC97-MIN(Schulden!G14,AB97+AC97)),0)+IF(AND(Schulden!J15&lt;Schulden!J20,AF97&gt;0),MAX(0,AF97+AG97-MIN(Schulden!G15,AF97+AG97)),0)+IF(AND(Schulden!J16&lt;Schulden!J20,AJ97&gt;0),MAX(0,AJ97+AK97-MIN(Schulden!G16,AJ97+AK97)),0)+IF(AND(Schulden!J17&lt;Schulden!J20,AN97&gt;0),MAX(0,AN97+AO97-MIN(Schulden!G17,AN97+AO97)),0)+IF(AND(Schulden!J18&lt;Schulden!J20,AR97&gt;0),MAX(0,AR97+AS97-MIN(Schulden!G18,AR97+AS97)),0)+IF(AND(Schulden!J19&lt;Schulden!J20,AV97&gt;0),MAX(0,AV97+AW97-MIN(Schulden!G19,AV97+AW97)),0)+IF(AND(Schulden!J20&lt;Schulden!J20,AZ97&gt;0),MAX(0,AZ97+BA97-MIN(Schulden!G20,AZ97+BA97)),0)+IF(AND(Schulden!J21&lt;Schulden!J20,BD97&gt;0),MAX(0,BD97+BE97-MIN(Schulden!G21,BD97+BE97)),0)+IF(AND(Schulden!J22&lt;Schulden!J20,BH97&gt;0),MAX(0,BH97+BI97-MIN(Schulden!G22,BH97+BI97)),0))),MAX(0,AZ97+BA97-MIN(Schulden!G20,AZ97+BA97)))+SUMIFS(Sonderzahlungen!$D$8:$D$67,Sonderzahlungen!$G$8:$G$67,$B97,Sonderzahlungen!$E$8:$E$67,"Gezielte Schuld",Sonderzahlungen!$F$8:$F$67,Schulden!B20)))</f>
        <v/>
      </c>
      <c r="BC97" s="24">
        <f>MAX(0,AZ97+BA97-BB97)</f>
        <v/>
      </c>
      <c r="BD97" s="24">
        <f>BG96</f>
        <v/>
      </c>
      <c r="BE97" s="24">
        <f>IF(BD97&lt;=0,0,BD97*Schulden!F21/12)</f>
        <v/>
      </c>
      <c r="BF97" s="24">
        <f>IF(BD97&lt;=0,0,MIN(BD97+BE97,MIN(Schulden!G21,BD97+BE97)+MIN(MAX(0,Strategie!$C$9+SUMIFS(Sonderzahlungen!$D$8:$D$67,Sonderzahlungen!$G$8:$G$67,$B97,Sonderzahlungen!$E$8:$E$67,"Nach Strategie")-(IF(AND(Schulden!J8&lt;Schulden!J21,D97&gt;0),MAX(0,D97+E97-MIN(Schulden!G8,D97+E97)),0)+IF(AND(Schulden!J9&lt;Schulden!J21,H97&gt;0),MAX(0,H97+I97-MIN(Schulden!G9,H97+I97)),0)+IF(AND(Schulden!J10&lt;Schulden!J21,L97&gt;0),MAX(0,L97+M97-MIN(Schulden!G10,L97+M97)),0)+IF(AND(Schulden!J11&lt;Schulden!J21,P97&gt;0),MAX(0,P97+Q97-MIN(Schulden!G11,P97+Q97)),0)+IF(AND(Schulden!J12&lt;Schulden!J21,T97&gt;0),MAX(0,T97+U97-MIN(Schulden!G12,T97+U97)),0)+IF(AND(Schulden!J13&lt;Schulden!J21,X97&gt;0),MAX(0,X97+Y97-MIN(Schulden!G13,X97+Y97)),0)+IF(AND(Schulden!J14&lt;Schulden!J21,AB97&gt;0),MAX(0,AB97+AC97-MIN(Schulden!G14,AB97+AC97)),0)+IF(AND(Schulden!J15&lt;Schulden!J21,AF97&gt;0),MAX(0,AF97+AG97-MIN(Schulden!G15,AF97+AG97)),0)+IF(AND(Schulden!J16&lt;Schulden!J21,AJ97&gt;0),MAX(0,AJ97+AK97-MIN(Schulden!G16,AJ97+AK97)),0)+IF(AND(Schulden!J17&lt;Schulden!J21,AN97&gt;0),MAX(0,AN97+AO97-MIN(Schulden!G17,AN97+AO97)),0)+IF(AND(Schulden!J18&lt;Schulden!J21,AR97&gt;0),MAX(0,AR97+AS97-MIN(Schulden!G18,AR97+AS97)),0)+IF(AND(Schulden!J19&lt;Schulden!J21,AV97&gt;0),MAX(0,AV97+AW97-MIN(Schulden!G19,AV97+AW97)),0)+IF(AND(Schulden!J20&lt;Schulden!J21,AZ97&gt;0),MAX(0,AZ97+BA97-MIN(Schulden!G20,AZ97+BA97)),0)+IF(AND(Schulden!J21&lt;Schulden!J21,BD97&gt;0),MAX(0,BD97+BE97-MIN(Schulden!G21,BD97+BE97)),0)+IF(AND(Schulden!J22&lt;Schulden!J21,BH97&gt;0),MAX(0,BH97+BI97-MIN(Schulden!G22,BH97+BI97)),0))),MAX(0,BD97+BE97-MIN(Schulden!G21,BD97+BE97)))+SUMIFS(Sonderzahlungen!$D$8:$D$67,Sonderzahlungen!$G$8:$G$67,$B97,Sonderzahlungen!$E$8:$E$67,"Gezielte Schuld",Sonderzahlungen!$F$8:$F$67,Schulden!B21)))</f>
        <v/>
      </c>
      <c r="BG97" s="24">
        <f>MAX(0,BD97+BE97-BF97)</f>
        <v/>
      </c>
      <c r="BH97" s="24">
        <f>BK96</f>
        <v/>
      </c>
      <c r="BI97" s="24">
        <f>IF(BH97&lt;=0,0,BH97*Schulden!F22/12)</f>
        <v/>
      </c>
      <c r="BJ97" s="24">
        <f>IF(BH97&lt;=0,0,MIN(BH97+BI97,MIN(Schulden!G22,BH97+BI97)+MIN(MAX(0,Strategie!$C$9+SUMIFS(Sonderzahlungen!$D$8:$D$67,Sonderzahlungen!$G$8:$G$67,$B97,Sonderzahlungen!$E$8:$E$67,"Nach Strategie")-(IF(AND(Schulden!J8&lt;Schulden!J22,D97&gt;0),MAX(0,D97+E97-MIN(Schulden!G8,D97+E97)),0)+IF(AND(Schulden!J9&lt;Schulden!J22,H97&gt;0),MAX(0,H97+I97-MIN(Schulden!G9,H97+I97)),0)+IF(AND(Schulden!J10&lt;Schulden!J22,L97&gt;0),MAX(0,L97+M97-MIN(Schulden!G10,L97+M97)),0)+IF(AND(Schulden!J11&lt;Schulden!J22,P97&gt;0),MAX(0,P97+Q97-MIN(Schulden!G11,P97+Q97)),0)+IF(AND(Schulden!J12&lt;Schulden!J22,T97&gt;0),MAX(0,T97+U97-MIN(Schulden!G12,T97+U97)),0)+IF(AND(Schulden!J13&lt;Schulden!J22,X97&gt;0),MAX(0,X97+Y97-MIN(Schulden!G13,X97+Y97)),0)+IF(AND(Schulden!J14&lt;Schulden!J22,AB97&gt;0),MAX(0,AB97+AC97-MIN(Schulden!G14,AB97+AC97)),0)+IF(AND(Schulden!J15&lt;Schulden!J22,AF97&gt;0),MAX(0,AF97+AG97-MIN(Schulden!G15,AF97+AG97)),0)+IF(AND(Schulden!J16&lt;Schulden!J22,AJ97&gt;0),MAX(0,AJ97+AK97-MIN(Schulden!G16,AJ97+AK97)),0)+IF(AND(Schulden!J17&lt;Schulden!J22,AN97&gt;0),MAX(0,AN97+AO97-MIN(Schulden!G17,AN97+AO97)),0)+IF(AND(Schulden!J18&lt;Schulden!J22,AR97&gt;0),MAX(0,AR97+AS97-MIN(Schulden!G18,AR97+AS97)),0)+IF(AND(Schulden!J19&lt;Schulden!J22,AV97&gt;0),MAX(0,AV97+AW97-MIN(Schulden!G19,AV97+AW97)),0)+IF(AND(Schulden!J20&lt;Schulden!J22,AZ97&gt;0),MAX(0,AZ97+BA97-MIN(Schulden!G20,AZ97+BA97)),0)+IF(AND(Schulden!J21&lt;Schulden!J22,BD97&gt;0),MAX(0,BD97+BE97-MIN(Schulden!G21,BD97+BE97)),0)+IF(AND(Schulden!J22&lt;Schulden!J22,BH97&gt;0),MAX(0,BH97+BI97-MIN(Schulden!G22,BH97+BI97)),0))),MAX(0,BH97+BI97-MIN(Schulden!G22,BH97+BI97)))+SUMIFS(Sonderzahlungen!$D$8:$D$67,Sonderzahlungen!$G$8:$G$67,$B97,Sonderzahlungen!$E$8:$E$67,"Gezielte Schuld",Sonderzahlungen!$F$8:$F$67,Schulden!B22)))</f>
        <v/>
      </c>
      <c r="BK97" s="24">
        <f>MAX(0,BH97+BI97-BJ97)</f>
        <v/>
      </c>
    </row>
    <row r="98">
      <c r="B98" s="23">
        <f>EDATE(B97,1)</f>
        <v/>
      </c>
      <c r="C98" s="24">
        <f>SUMIFS(Sonderzahlungen!$D$8:$D$67,Sonderzahlungen!$G$8:$G$67,B98)</f>
        <v/>
      </c>
      <c r="D98" s="24">
        <f>G97</f>
        <v/>
      </c>
      <c r="E98" s="24">
        <f>IF(D98&lt;=0,0,D98*Schulden!F8/12)</f>
        <v/>
      </c>
      <c r="F98" s="24">
        <f>IF(D98&lt;=0,0,MIN(D98+E98,MIN(Schulden!G8,D98+E98)+MIN(MAX(0,Strategie!$C$9+SUMIFS(Sonderzahlungen!$D$8:$D$67,Sonderzahlungen!$G$8:$G$67,$B98,Sonderzahlungen!$E$8:$E$67,"Nach Strategie")-(IF(AND(Schulden!J8&lt;Schulden!J8,D98&gt;0),MAX(0,D98+E98-MIN(Schulden!G8,D98+E98)),0)+IF(AND(Schulden!J9&lt;Schulden!J8,H98&gt;0),MAX(0,H98+I98-MIN(Schulden!G9,H98+I98)),0)+IF(AND(Schulden!J10&lt;Schulden!J8,L98&gt;0),MAX(0,L98+M98-MIN(Schulden!G10,L98+M98)),0)+IF(AND(Schulden!J11&lt;Schulden!J8,P98&gt;0),MAX(0,P98+Q98-MIN(Schulden!G11,P98+Q98)),0)+IF(AND(Schulden!J12&lt;Schulden!J8,T98&gt;0),MAX(0,T98+U98-MIN(Schulden!G12,T98+U98)),0)+IF(AND(Schulden!J13&lt;Schulden!J8,X98&gt;0),MAX(0,X98+Y98-MIN(Schulden!G13,X98+Y98)),0)+IF(AND(Schulden!J14&lt;Schulden!J8,AB98&gt;0),MAX(0,AB98+AC98-MIN(Schulden!G14,AB98+AC98)),0)+IF(AND(Schulden!J15&lt;Schulden!J8,AF98&gt;0),MAX(0,AF98+AG98-MIN(Schulden!G15,AF98+AG98)),0)+IF(AND(Schulden!J16&lt;Schulden!J8,AJ98&gt;0),MAX(0,AJ98+AK98-MIN(Schulden!G16,AJ98+AK98)),0)+IF(AND(Schulden!J17&lt;Schulden!J8,AN98&gt;0),MAX(0,AN98+AO98-MIN(Schulden!G17,AN98+AO98)),0)+IF(AND(Schulden!J18&lt;Schulden!J8,AR98&gt;0),MAX(0,AR98+AS98-MIN(Schulden!G18,AR98+AS98)),0)+IF(AND(Schulden!J19&lt;Schulden!J8,AV98&gt;0),MAX(0,AV98+AW98-MIN(Schulden!G19,AV98+AW98)),0)+IF(AND(Schulden!J20&lt;Schulden!J8,AZ98&gt;0),MAX(0,AZ98+BA98-MIN(Schulden!G20,AZ98+BA98)),0)+IF(AND(Schulden!J21&lt;Schulden!J8,BD98&gt;0),MAX(0,BD98+BE98-MIN(Schulden!G21,BD98+BE98)),0)+IF(AND(Schulden!J22&lt;Schulden!J8,BH98&gt;0),MAX(0,BH98+BI98-MIN(Schulden!G22,BH98+BI98)),0))),MAX(0,D98+E98-MIN(Schulden!G8,D98+E98)))+SUMIFS(Sonderzahlungen!$D$8:$D$67,Sonderzahlungen!$G$8:$G$67,$B98,Sonderzahlungen!$E$8:$E$67,"Gezielte Schuld",Sonderzahlungen!$F$8:$F$67,Schulden!B8)))</f>
        <v/>
      </c>
      <c r="G98" s="24">
        <f>MAX(0,D98+E98-F98)</f>
        <v/>
      </c>
      <c r="H98" s="24">
        <f>K97</f>
        <v/>
      </c>
      <c r="I98" s="24">
        <f>IF(H98&lt;=0,0,H98*Schulden!F9/12)</f>
        <v/>
      </c>
      <c r="J98" s="24">
        <f>IF(H98&lt;=0,0,MIN(H98+I98,MIN(Schulden!G9,H98+I98)+MIN(MAX(0,Strategie!$C$9+SUMIFS(Sonderzahlungen!$D$8:$D$67,Sonderzahlungen!$G$8:$G$67,$B98,Sonderzahlungen!$E$8:$E$67,"Nach Strategie")-(IF(AND(Schulden!J8&lt;Schulden!J9,D98&gt;0),MAX(0,D98+E98-MIN(Schulden!G8,D98+E98)),0)+IF(AND(Schulden!J9&lt;Schulden!J9,H98&gt;0),MAX(0,H98+I98-MIN(Schulden!G9,H98+I98)),0)+IF(AND(Schulden!J10&lt;Schulden!J9,L98&gt;0),MAX(0,L98+M98-MIN(Schulden!G10,L98+M98)),0)+IF(AND(Schulden!J11&lt;Schulden!J9,P98&gt;0),MAX(0,P98+Q98-MIN(Schulden!G11,P98+Q98)),0)+IF(AND(Schulden!J12&lt;Schulden!J9,T98&gt;0),MAX(0,T98+U98-MIN(Schulden!G12,T98+U98)),0)+IF(AND(Schulden!J13&lt;Schulden!J9,X98&gt;0),MAX(0,X98+Y98-MIN(Schulden!G13,X98+Y98)),0)+IF(AND(Schulden!J14&lt;Schulden!J9,AB98&gt;0),MAX(0,AB98+AC98-MIN(Schulden!G14,AB98+AC98)),0)+IF(AND(Schulden!J15&lt;Schulden!J9,AF98&gt;0),MAX(0,AF98+AG98-MIN(Schulden!G15,AF98+AG98)),0)+IF(AND(Schulden!J16&lt;Schulden!J9,AJ98&gt;0),MAX(0,AJ98+AK98-MIN(Schulden!G16,AJ98+AK98)),0)+IF(AND(Schulden!J17&lt;Schulden!J9,AN98&gt;0),MAX(0,AN98+AO98-MIN(Schulden!G17,AN98+AO98)),0)+IF(AND(Schulden!J18&lt;Schulden!J9,AR98&gt;0),MAX(0,AR98+AS98-MIN(Schulden!G18,AR98+AS98)),0)+IF(AND(Schulden!J19&lt;Schulden!J9,AV98&gt;0),MAX(0,AV98+AW98-MIN(Schulden!G19,AV98+AW98)),0)+IF(AND(Schulden!J20&lt;Schulden!J9,AZ98&gt;0),MAX(0,AZ98+BA98-MIN(Schulden!G20,AZ98+BA98)),0)+IF(AND(Schulden!J21&lt;Schulden!J9,BD98&gt;0),MAX(0,BD98+BE98-MIN(Schulden!G21,BD98+BE98)),0)+IF(AND(Schulden!J22&lt;Schulden!J9,BH98&gt;0),MAX(0,BH98+BI98-MIN(Schulden!G22,BH98+BI98)),0))),MAX(0,H98+I98-MIN(Schulden!G9,H98+I98)))+SUMIFS(Sonderzahlungen!$D$8:$D$67,Sonderzahlungen!$G$8:$G$67,$B98,Sonderzahlungen!$E$8:$E$67,"Gezielte Schuld",Sonderzahlungen!$F$8:$F$67,Schulden!B9)))</f>
        <v/>
      </c>
      <c r="K98" s="24">
        <f>MAX(0,H98+I98-J98)</f>
        <v/>
      </c>
      <c r="L98" s="24">
        <f>O97</f>
        <v/>
      </c>
      <c r="M98" s="24">
        <f>IF(L98&lt;=0,0,L98*Schulden!F10/12)</f>
        <v/>
      </c>
      <c r="N98" s="24">
        <f>IF(L98&lt;=0,0,MIN(L98+M98,MIN(Schulden!G10,L98+M98)+MIN(MAX(0,Strategie!$C$9+SUMIFS(Sonderzahlungen!$D$8:$D$67,Sonderzahlungen!$G$8:$G$67,$B98,Sonderzahlungen!$E$8:$E$67,"Nach Strategie")-(IF(AND(Schulden!J8&lt;Schulden!J10,D98&gt;0),MAX(0,D98+E98-MIN(Schulden!G8,D98+E98)),0)+IF(AND(Schulden!J9&lt;Schulden!J10,H98&gt;0),MAX(0,H98+I98-MIN(Schulden!G9,H98+I98)),0)+IF(AND(Schulden!J10&lt;Schulden!J10,L98&gt;0),MAX(0,L98+M98-MIN(Schulden!G10,L98+M98)),0)+IF(AND(Schulden!J11&lt;Schulden!J10,P98&gt;0),MAX(0,P98+Q98-MIN(Schulden!G11,P98+Q98)),0)+IF(AND(Schulden!J12&lt;Schulden!J10,T98&gt;0),MAX(0,T98+U98-MIN(Schulden!G12,T98+U98)),0)+IF(AND(Schulden!J13&lt;Schulden!J10,X98&gt;0),MAX(0,X98+Y98-MIN(Schulden!G13,X98+Y98)),0)+IF(AND(Schulden!J14&lt;Schulden!J10,AB98&gt;0),MAX(0,AB98+AC98-MIN(Schulden!G14,AB98+AC98)),0)+IF(AND(Schulden!J15&lt;Schulden!J10,AF98&gt;0),MAX(0,AF98+AG98-MIN(Schulden!G15,AF98+AG98)),0)+IF(AND(Schulden!J16&lt;Schulden!J10,AJ98&gt;0),MAX(0,AJ98+AK98-MIN(Schulden!G16,AJ98+AK98)),0)+IF(AND(Schulden!J17&lt;Schulden!J10,AN98&gt;0),MAX(0,AN98+AO98-MIN(Schulden!G17,AN98+AO98)),0)+IF(AND(Schulden!J18&lt;Schulden!J10,AR98&gt;0),MAX(0,AR98+AS98-MIN(Schulden!G18,AR98+AS98)),0)+IF(AND(Schulden!J19&lt;Schulden!J10,AV98&gt;0),MAX(0,AV98+AW98-MIN(Schulden!G19,AV98+AW98)),0)+IF(AND(Schulden!J20&lt;Schulden!J10,AZ98&gt;0),MAX(0,AZ98+BA98-MIN(Schulden!G20,AZ98+BA98)),0)+IF(AND(Schulden!J21&lt;Schulden!J10,BD98&gt;0),MAX(0,BD98+BE98-MIN(Schulden!G21,BD98+BE98)),0)+IF(AND(Schulden!J22&lt;Schulden!J10,BH98&gt;0),MAX(0,BH98+BI98-MIN(Schulden!G22,BH98+BI98)),0))),MAX(0,L98+M98-MIN(Schulden!G10,L98+M98)))+SUMIFS(Sonderzahlungen!$D$8:$D$67,Sonderzahlungen!$G$8:$G$67,$B98,Sonderzahlungen!$E$8:$E$67,"Gezielte Schuld",Sonderzahlungen!$F$8:$F$67,Schulden!B10)))</f>
        <v/>
      </c>
      <c r="O98" s="24">
        <f>MAX(0,L98+M98-N98)</f>
        <v/>
      </c>
      <c r="P98" s="24">
        <f>S97</f>
        <v/>
      </c>
      <c r="Q98" s="24">
        <f>IF(P98&lt;=0,0,P98*Schulden!F11/12)</f>
        <v/>
      </c>
      <c r="R98" s="24">
        <f>IF(P98&lt;=0,0,MIN(P98+Q98,MIN(Schulden!G11,P98+Q98)+MIN(MAX(0,Strategie!$C$9+SUMIFS(Sonderzahlungen!$D$8:$D$67,Sonderzahlungen!$G$8:$G$67,$B98,Sonderzahlungen!$E$8:$E$67,"Nach Strategie")-(IF(AND(Schulden!J8&lt;Schulden!J11,D98&gt;0),MAX(0,D98+E98-MIN(Schulden!G8,D98+E98)),0)+IF(AND(Schulden!J9&lt;Schulden!J11,H98&gt;0),MAX(0,H98+I98-MIN(Schulden!G9,H98+I98)),0)+IF(AND(Schulden!J10&lt;Schulden!J11,L98&gt;0),MAX(0,L98+M98-MIN(Schulden!G10,L98+M98)),0)+IF(AND(Schulden!J11&lt;Schulden!J11,P98&gt;0),MAX(0,P98+Q98-MIN(Schulden!G11,P98+Q98)),0)+IF(AND(Schulden!J12&lt;Schulden!J11,T98&gt;0),MAX(0,T98+U98-MIN(Schulden!G12,T98+U98)),0)+IF(AND(Schulden!J13&lt;Schulden!J11,X98&gt;0),MAX(0,X98+Y98-MIN(Schulden!G13,X98+Y98)),0)+IF(AND(Schulden!J14&lt;Schulden!J11,AB98&gt;0),MAX(0,AB98+AC98-MIN(Schulden!G14,AB98+AC98)),0)+IF(AND(Schulden!J15&lt;Schulden!J11,AF98&gt;0),MAX(0,AF98+AG98-MIN(Schulden!G15,AF98+AG98)),0)+IF(AND(Schulden!J16&lt;Schulden!J11,AJ98&gt;0),MAX(0,AJ98+AK98-MIN(Schulden!G16,AJ98+AK98)),0)+IF(AND(Schulden!J17&lt;Schulden!J11,AN98&gt;0),MAX(0,AN98+AO98-MIN(Schulden!G17,AN98+AO98)),0)+IF(AND(Schulden!J18&lt;Schulden!J11,AR98&gt;0),MAX(0,AR98+AS98-MIN(Schulden!G18,AR98+AS98)),0)+IF(AND(Schulden!J19&lt;Schulden!J11,AV98&gt;0),MAX(0,AV98+AW98-MIN(Schulden!G19,AV98+AW98)),0)+IF(AND(Schulden!J20&lt;Schulden!J11,AZ98&gt;0),MAX(0,AZ98+BA98-MIN(Schulden!G20,AZ98+BA98)),0)+IF(AND(Schulden!J21&lt;Schulden!J11,BD98&gt;0),MAX(0,BD98+BE98-MIN(Schulden!G21,BD98+BE98)),0)+IF(AND(Schulden!J22&lt;Schulden!J11,BH98&gt;0),MAX(0,BH98+BI98-MIN(Schulden!G22,BH98+BI98)),0))),MAX(0,P98+Q98-MIN(Schulden!G11,P98+Q98)))+SUMIFS(Sonderzahlungen!$D$8:$D$67,Sonderzahlungen!$G$8:$G$67,$B98,Sonderzahlungen!$E$8:$E$67,"Gezielte Schuld",Sonderzahlungen!$F$8:$F$67,Schulden!B11)))</f>
        <v/>
      </c>
      <c r="S98" s="24">
        <f>MAX(0,P98+Q98-R98)</f>
        <v/>
      </c>
      <c r="T98" s="24">
        <f>W97</f>
        <v/>
      </c>
      <c r="U98" s="24">
        <f>IF(T98&lt;=0,0,T98*Schulden!F12/12)</f>
        <v/>
      </c>
      <c r="V98" s="24">
        <f>IF(T98&lt;=0,0,MIN(T98+U98,MIN(Schulden!G12,T98+U98)+MIN(MAX(0,Strategie!$C$9+SUMIFS(Sonderzahlungen!$D$8:$D$67,Sonderzahlungen!$G$8:$G$67,$B98,Sonderzahlungen!$E$8:$E$67,"Nach Strategie")-(IF(AND(Schulden!J8&lt;Schulden!J12,D98&gt;0),MAX(0,D98+E98-MIN(Schulden!G8,D98+E98)),0)+IF(AND(Schulden!J9&lt;Schulden!J12,H98&gt;0),MAX(0,H98+I98-MIN(Schulden!G9,H98+I98)),0)+IF(AND(Schulden!J10&lt;Schulden!J12,L98&gt;0),MAX(0,L98+M98-MIN(Schulden!G10,L98+M98)),0)+IF(AND(Schulden!J11&lt;Schulden!J12,P98&gt;0),MAX(0,P98+Q98-MIN(Schulden!G11,P98+Q98)),0)+IF(AND(Schulden!J12&lt;Schulden!J12,T98&gt;0),MAX(0,T98+U98-MIN(Schulden!G12,T98+U98)),0)+IF(AND(Schulden!J13&lt;Schulden!J12,X98&gt;0),MAX(0,X98+Y98-MIN(Schulden!G13,X98+Y98)),0)+IF(AND(Schulden!J14&lt;Schulden!J12,AB98&gt;0),MAX(0,AB98+AC98-MIN(Schulden!G14,AB98+AC98)),0)+IF(AND(Schulden!J15&lt;Schulden!J12,AF98&gt;0),MAX(0,AF98+AG98-MIN(Schulden!G15,AF98+AG98)),0)+IF(AND(Schulden!J16&lt;Schulden!J12,AJ98&gt;0),MAX(0,AJ98+AK98-MIN(Schulden!G16,AJ98+AK98)),0)+IF(AND(Schulden!J17&lt;Schulden!J12,AN98&gt;0),MAX(0,AN98+AO98-MIN(Schulden!G17,AN98+AO98)),0)+IF(AND(Schulden!J18&lt;Schulden!J12,AR98&gt;0),MAX(0,AR98+AS98-MIN(Schulden!G18,AR98+AS98)),0)+IF(AND(Schulden!J19&lt;Schulden!J12,AV98&gt;0),MAX(0,AV98+AW98-MIN(Schulden!G19,AV98+AW98)),0)+IF(AND(Schulden!J20&lt;Schulden!J12,AZ98&gt;0),MAX(0,AZ98+BA98-MIN(Schulden!G20,AZ98+BA98)),0)+IF(AND(Schulden!J21&lt;Schulden!J12,BD98&gt;0),MAX(0,BD98+BE98-MIN(Schulden!G21,BD98+BE98)),0)+IF(AND(Schulden!J22&lt;Schulden!J12,BH98&gt;0),MAX(0,BH98+BI98-MIN(Schulden!G22,BH98+BI98)),0))),MAX(0,T98+U98-MIN(Schulden!G12,T98+U98)))+SUMIFS(Sonderzahlungen!$D$8:$D$67,Sonderzahlungen!$G$8:$G$67,$B98,Sonderzahlungen!$E$8:$E$67,"Gezielte Schuld",Sonderzahlungen!$F$8:$F$67,Schulden!B12)))</f>
        <v/>
      </c>
      <c r="W98" s="24">
        <f>MAX(0,T98+U98-V98)</f>
        <v/>
      </c>
      <c r="X98" s="24">
        <f>AA97</f>
        <v/>
      </c>
      <c r="Y98" s="24">
        <f>IF(X98&lt;=0,0,X98*Schulden!F13/12)</f>
        <v/>
      </c>
      <c r="Z98" s="24">
        <f>IF(X98&lt;=0,0,MIN(X98+Y98,MIN(Schulden!G13,X98+Y98)+MIN(MAX(0,Strategie!$C$9+SUMIFS(Sonderzahlungen!$D$8:$D$67,Sonderzahlungen!$G$8:$G$67,$B98,Sonderzahlungen!$E$8:$E$67,"Nach Strategie")-(IF(AND(Schulden!J8&lt;Schulden!J13,D98&gt;0),MAX(0,D98+E98-MIN(Schulden!G8,D98+E98)),0)+IF(AND(Schulden!J9&lt;Schulden!J13,H98&gt;0),MAX(0,H98+I98-MIN(Schulden!G9,H98+I98)),0)+IF(AND(Schulden!J10&lt;Schulden!J13,L98&gt;0),MAX(0,L98+M98-MIN(Schulden!G10,L98+M98)),0)+IF(AND(Schulden!J11&lt;Schulden!J13,P98&gt;0),MAX(0,P98+Q98-MIN(Schulden!G11,P98+Q98)),0)+IF(AND(Schulden!J12&lt;Schulden!J13,T98&gt;0),MAX(0,T98+U98-MIN(Schulden!G12,T98+U98)),0)+IF(AND(Schulden!J13&lt;Schulden!J13,X98&gt;0),MAX(0,X98+Y98-MIN(Schulden!G13,X98+Y98)),0)+IF(AND(Schulden!J14&lt;Schulden!J13,AB98&gt;0),MAX(0,AB98+AC98-MIN(Schulden!G14,AB98+AC98)),0)+IF(AND(Schulden!J15&lt;Schulden!J13,AF98&gt;0),MAX(0,AF98+AG98-MIN(Schulden!G15,AF98+AG98)),0)+IF(AND(Schulden!J16&lt;Schulden!J13,AJ98&gt;0),MAX(0,AJ98+AK98-MIN(Schulden!G16,AJ98+AK98)),0)+IF(AND(Schulden!J17&lt;Schulden!J13,AN98&gt;0),MAX(0,AN98+AO98-MIN(Schulden!G17,AN98+AO98)),0)+IF(AND(Schulden!J18&lt;Schulden!J13,AR98&gt;0),MAX(0,AR98+AS98-MIN(Schulden!G18,AR98+AS98)),0)+IF(AND(Schulden!J19&lt;Schulden!J13,AV98&gt;0),MAX(0,AV98+AW98-MIN(Schulden!G19,AV98+AW98)),0)+IF(AND(Schulden!J20&lt;Schulden!J13,AZ98&gt;0),MAX(0,AZ98+BA98-MIN(Schulden!G20,AZ98+BA98)),0)+IF(AND(Schulden!J21&lt;Schulden!J13,BD98&gt;0),MAX(0,BD98+BE98-MIN(Schulden!G21,BD98+BE98)),0)+IF(AND(Schulden!J22&lt;Schulden!J13,BH98&gt;0),MAX(0,BH98+BI98-MIN(Schulden!G22,BH98+BI98)),0))),MAX(0,X98+Y98-MIN(Schulden!G13,X98+Y98)))+SUMIFS(Sonderzahlungen!$D$8:$D$67,Sonderzahlungen!$G$8:$G$67,$B98,Sonderzahlungen!$E$8:$E$67,"Gezielte Schuld",Sonderzahlungen!$F$8:$F$67,Schulden!B13)))</f>
        <v/>
      </c>
      <c r="AA98" s="24">
        <f>MAX(0,X98+Y98-Z98)</f>
        <v/>
      </c>
      <c r="AB98" s="24">
        <f>AE97</f>
        <v/>
      </c>
      <c r="AC98" s="24">
        <f>IF(AB98&lt;=0,0,AB98*Schulden!F14/12)</f>
        <v/>
      </c>
      <c r="AD98" s="24">
        <f>IF(AB98&lt;=0,0,MIN(AB98+AC98,MIN(Schulden!G14,AB98+AC98)+MIN(MAX(0,Strategie!$C$9+SUMIFS(Sonderzahlungen!$D$8:$D$67,Sonderzahlungen!$G$8:$G$67,$B98,Sonderzahlungen!$E$8:$E$67,"Nach Strategie")-(IF(AND(Schulden!J8&lt;Schulden!J14,D98&gt;0),MAX(0,D98+E98-MIN(Schulden!G8,D98+E98)),0)+IF(AND(Schulden!J9&lt;Schulden!J14,H98&gt;0),MAX(0,H98+I98-MIN(Schulden!G9,H98+I98)),0)+IF(AND(Schulden!J10&lt;Schulden!J14,L98&gt;0),MAX(0,L98+M98-MIN(Schulden!G10,L98+M98)),0)+IF(AND(Schulden!J11&lt;Schulden!J14,P98&gt;0),MAX(0,P98+Q98-MIN(Schulden!G11,P98+Q98)),0)+IF(AND(Schulden!J12&lt;Schulden!J14,T98&gt;0),MAX(0,T98+U98-MIN(Schulden!G12,T98+U98)),0)+IF(AND(Schulden!J13&lt;Schulden!J14,X98&gt;0),MAX(0,X98+Y98-MIN(Schulden!G13,X98+Y98)),0)+IF(AND(Schulden!J14&lt;Schulden!J14,AB98&gt;0),MAX(0,AB98+AC98-MIN(Schulden!G14,AB98+AC98)),0)+IF(AND(Schulden!J15&lt;Schulden!J14,AF98&gt;0),MAX(0,AF98+AG98-MIN(Schulden!G15,AF98+AG98)),0)+IF(AND(Schulden!J16&lt;Schulden!J14,AJ98&gt;0),MAX(0,AJ98+AK98-MIN(Schulden!G16,AJ98+AK98)),0)+IF(AND(Schulden!J17&lt;Schulden!J14,AN98&gt;0),MAX(0,AN98+AO98-MIN(Schulden!G17,AN98+AO98)),0)+IF(AND(Schulden!J18&lt;Schulden!J14,AR98&gt;0),MAX(0,AR98+AS98-MIN(Schulden!G18,AR98+AS98)),0)+IF(AND(Schulden!J19&lt;Schulden!J14,AV98&gt;0),MAX(0,AV98+AW98-MIN(Schulden!G19,AV98+AW98)),0)+IF(AND(Schulden!J20&lt;Schulden!J14,AZ98&gt;0),MAX(0,AZ98+BA98-MIN(Schulden!G20,AZ98+BA98)),0)+IF(AND(Schulden!J21&lt;Schulden!J14,BD98&gt;0),MAX(0,BD98+BE98-MIN(Schulden!G21,BD98+BE98)),0)+IF(AND(Schulden!J22&lt;Schulden!J14,BH98&gt;0),MAX(0,BH98+BI98-MIN(Schulden!G22,BH98+BI98)),0))),MAX(0,AB98+AC98-MIN(Schulden!G14,AB98+AC98)))+SUMIFS(Sonderzahlungen!$D$8:$D$67,Sonderzahlungen!$G$8:$G$67,$B98,Sonderzahlungen!$E$8:$E$67,"Gezielte Schuld",Sonderzahlungen!$F$8:$F$67,Schulden!B14)))</f>
        <v/>
      </c>
      <c r="AE98" s="24">
        <f>MAX(0,AB98+AC98-AD98)</f>
        <v/>
      </c>
      <c r="AF98" s="24">
        <f>AI97</f>
        <v/>
      </c>
      <c r="AG98" s="24">
        <f>IF(AF98&lt;=0,0,AF98*Schulden!F15/12)</f>
        <v/>
      </c>
      <c r="AH98" s="24">
        <f>IF(AF98&lt;=0,0,MIN(AF98+AG98,MIN(Schulden!G15,AF98+AG98)+MIN(MAX(0,Strategie!$C$9+SUMIFS(Sonderzahlungen!$D$8:$D$67,Sonderzahlungen!$G$8:$G$67,$B98,Sonderzahlungen!$E$8:$E$67,"Nach Strategie")-(IF(AND(Schulden!J8&lt;Schulden!J15,D98&gt;0),MAX(0,D98+E98-MIN(Schulden!G8,D98+E98)),0)+IF(AND(Schulden!J9&lt;Schulden!J15,H98&gt;0),MAX(0,H98+I98-MIN(Schulden!G9,H98+I98)),0)+IF(AND(Schulden!J10&lt;Schulden!J15,L98&gt;0),MAX(0,L98+M98-MIN(Schulden!G10,L98+M98)),0)+IF(AND(Schulden!J11&lt;Schulden!J15,P98&gt;0),MAX(0,P98+Q98-MIN(Schulden!G11,P98+Q98)),0)+IF(AND(Schulden!J12&lt;Schulden!J15,T98&gt;0),MAX(0,T98+U98-MIN(Schulden!G12,T98+U98)),0)+IF(AND(Schulden!J13&lt;Schulden!J15,X98&gt;0),MAX(0,X98+Y98-MIN(Schulden!G13,X98+Y98)),0)+IF(AND(Schulden!J14&lt;Schulden!J15,AB98&gt;0),MAX(0,AB98+AC98-MIN(Schulden!G14,AB98+AC98)),0)+IF(AND(Schulden!J15&lt;Schulden!J15,AF98&gt;0),MAX(0,AF98+AG98-MIN(Schulden!G15,AF98+AG98)),0)+IF(AND(Schulden!J16&lt;Schulden!J15,AJ98&gt;0),MAX(0,AJ98+AK98-MIN(Schulden!G16,AJ98+AK98)),0)+IF(AND(Schulden!J17&lt;Schulden!J15,AN98&gt;0),MAX(0,AN98+AO98-MIN(Schulden!G17,AN98+AO98)),0)+IF(AND(Schulden!J18&lt;Schulden!J15,AR98&gt;0),MAX(0,AR98+AS98-MIN(Schulden!G18,AR98+AS98)),0)+IF(AND(Schulden!J19&lt;Schulden!J15,AV98&gt;0),MAX(0,AV98+AW98-MIN(Schulden!G19,AV98+AW98)),0)+IF(AND(Schulden!J20&lt;Schulden!J15,AZ98&gt;0),MAX(0,AZ98+BA98-MIN(Schulden!G20,AZ98+BA98)),0)+IF(AND(Schulden!J21&lt;Schulden!J15,BD98&gt;0),MAX(0,BD98+BE98-MIN(Schulden!G21,BD98+BE98)),0)+IF(AND(Schulden!J22&lt;Schulden!J15,BH98&gt;0),MAX(0,BH98+BI98-MIN(Schulden!G22,BH98+BI98)),0))),MAX(0,AF98+AG98-MIN(Schulden!G15,AF98+AG98)))+SUMIFS(Sonderzahlungen!$D$8:$D$67,Sonderzahlungen!$G$8:$G$67,$B98,Sonderzahlungen!$E$8:$E$67,"Gezielte Schuld",Sonderzahlungen!$F$8:$F$67,Schulden!B15)))</f>
        <v/>
      </c>
      <c r="AI98" s="24">
        <f>MAX(0,AF98+AG98-AH98)</f>
        <v/>
      </c>
      <c r="AJ98" s="24">
        <f>AM97</f>
        <v/>
      </c>
      <c r="AK98" s="24">
        <f>IF(AJ98&lt;=0,0,AJ98*Schulden!F16/12)</f>
        <v/>
      </c>
      <c r="AL98" s="24">
        <f>IF(AJ98&lt;=0,0,MIN(AJ98+AK98,MIN(Schulden!G16,AJ98+AK98)+MIN(MAX(0,Strategie!$C$9+SUMIFS(Sonderzahlungen!$D$8:$D$67,Sonderzahlungen!$G$8:$G$67,$B98,Sonderzahlungen!$E$8:$E$67,"Nach Strategie")-(IF(AND(Schulden!J8&lt;Schulden!J16,D98&gt;0),MAX(0,D98+E98-MIN(Schulden!G8,D98+E98)),0)+IF(AND(Schulden!J9&lt;Schulden!J16,H98&gt;0),MAX(0,H98+I98-MIN(Schulden!G9,H98+I98)),0)+IF(AND(Schulden!J10&lt;Schulden!J16,L98&gt;0),MAX(0,L98+M98-MIN(Schulden!G10,L98+M98)),0)+IF(AND(Schulden!J11&lt;Schulden!J16,P98&gt;0),MAX(0,P98+Q98-MIN(Schulden!G11,P98+Q98)),0)+IF(AND(Schulden!J12&lt;Schulden!J16,T98&gt;0),MAX(0,T98+U98-MIN(Schulden!G12,T98+U98)),0)+IF(AND(Schulden!J13&lt;Schulden!J16,X98&gt;0),MAX(0,X98+Y98-MIN(Schulden!G13,X98+Y98)),0)+IF(AND(Schulden!J14&lt;Schulden!J16,AB98&gt;0),MAX(0,AB98+AC98-MIN(Schulden!G14,AB98+AC98)),0)+IF(AND(Schulden!J15&lt;Schulden!J16,AF98&gt;0),MAX(0,AF98+AG98-MIN(Schulden!G15,AF98+AG98)),0)+IF(AND(Schulden!J16&lt;Schulden!J16,AJ98&gt;0),MAX(0,AJ98+AK98-MIN(Schulden!G16,AJ98+AK98)),0)+IF(AND(Schulden!J17&lt;Schulden!J16,AN98&gt;0),MAX(0,AN98+AO98-MIN(Schulden!G17,AN98+AO98)),0)+IF(AND(Schulden!J18&lt;Schulden!J16,AR98&gt;0),MAX(0,AR98+AS98-MIN(Schulden!G18,AR98+AS98)),0)+IF(AND(Schulden!J19&lt;Schulden!J16,AV98&gt;0),MAX(0,AV98+AW98-MIN(Schulden!G19,AV98+AW98)),0)+IF(AND(Schulden!J20&lt;Schulden!J16,AZ98&gt;0),MAX(0,AZ98+BA98-MIN(Schulden!G20,AZ98+BA98)),0)+IF(AND(Schulden!J21&lt;Schulden!J16,BD98&gt;0),MAX(0,BD98+BE98-MIN(Schulden!G21,BD98+BE98)),0)+IF(AND(Schulden!J22&lt;Schulden!J16,BH98&gt;0),MAX(0,BH98+BI98-MIN(Schulden!G22,BH98+BI98)),0))),MAX(0,AJ98+AK98-MIN(Schulden!G16,AJ98+AK98)))+SUMIFS(Sonderzahlungen!$D$8:$D$67,Sonderzahlungen!$G$8:$G$67,$B98,Sonderzahlungen!$E$8:$E$67,"Gezielte Schuld",Sonderzahlungen!$F$8:$F$67,Schulden!B16)))</f>
        <v/>
      </c>
      <c r="AM98" s="24">
        <f>MAX(0,AJ98+AK98-AL98)</f>
        <v/>
      </c>
      <c r="AN98" s="24">
        <f>AQ97</f>
        <v/>
      </c>
      <c r="AO98" s="24">
        <f>IF(AN98&lt;=0,0,AN98*Schulden!F17/12)</f>
        <v/>
      </c>
      <c r="AP98" s="24">
        <f>IF(AN98&lt;=0,0,MIN(AN98+AO98,MIN(Schulden!G17,AN98+AO98)+MIN(MAX(0,Strategie!$C$9+SUMIFS(Sonderzahlungen!$D$8:$D$67,Sonderzahlungen!$G$8:$G$67,$B98,Sonderzahlungen!$E$8:$E$67,"Nach Strategie")-(IF(AND(Schulden!J8&lt;Schulden!J17,D98&gt;0),MAX(0,D98+E98-MIN(Schulden!G8,D98+E98)),0)+IF(AND(Schulden!J9&lt;Schulden!J17,H98&gt;0),MAX(0,H98+I98-MIN(Schulden!G9,H98+I98)),0)+IF(AND(Schulden!J10&lt;Schulden!J17,L98&gt;0),MAX(0,L98+M98-MIN(Schulden!G10,L98+M98)),0)+IF(AND(Schulden!J11&lt;Schulden!J17,P98&gt;0),MAX(0,P98+Q98-MIN(Schulden!G11,P98+Q98)),0)+IF(AND(Schulden!J12&lt;Schulden!J17,T98&gt;0),MAX(0,T98+U98-MIN(Schulden!G12,T98+U98)),0)+IF(AND(Schulden!J13&lt;Schulden!J17,X98&gt;0),MAX(0,X98+Y98-MIN(Schulden!G13,X98+Y98)),0)+IF(AND(Schulden!J14&lt;Schulden!J17,AB98&gt;0),MAX(0,AB98+AC98-MIN(Schulden!G14,AB98+AC98)),0)+IF(AND(Schulden!J15&lt;Schulden!J17,AF98&gt;0),MAX(0,AF98+AG98-MIN(Schulden!G15,AF98+AG98)),0)+IF(AND(Schulden!J16&lt;Schulden!J17,AJ98&gt;0),MAX(0,AJ98+AK98-MIN(Schulden!G16,AJ98+AK98)),0)+IF(AND(Schulden!J17&lt;Schulden!J17,AN98&gt;0),MAX(0,AN98+AO98-MIN(Schulden!G17,AN98+AO98)),0)+IF(AND(Schulden!J18&lt;Schulden!J17,AR98&gt;0),MAX(0,AR98+AS98-MIN(Schulden!G18,AR98+AS98)),0)+IF(AND(Schulden!J19&lt;Schulden!J17,AV98&gt;0),MAX(0,AV98+AW98-MIN(Schulden!G19,AV98+AW98)),0)+IF(AND(Schulden!J20&lt;Schulden!J17,AZ98&gt;0),MAX(0,AZ98+BA98-MIN(Schulden!G20,AZ98+BA98)),0)+IF(AND(Schulden!J21&lt;Schulden!J17,BD98&gt;0),MAX(0,BD98+BE98-MIN(Schulden!G21,BD98+BE98)),0)+IF(AND(Schulden!J22&lt;Schulden!J17,BH98&gt;0),MAX(0,BH98+BI98-MIN(Schulden!G22,BH98+BI98)),0))),MAX(0,AN98+AO98-MIN(Schulden!G17,AN98+AO98)))+SUMIFS(Sonderzahlungen!$D$8:$D$67,Sonderzahlungen!$G$8:$G$67,$B98,Sonderzahlungen!$E$8:$E$67,"Gezielte Schuld",Sonderzahlungen!$F$8:$F$67,Schulden!B17)))</f>
        <v/>
      </c>
      <c r="AQ98" s="24">
        <f>MAX(0,AN98+AO98-AP98)</f>
        <v/>
      </c>
      <c r="AR98" s="24">
        <f>AU97</f>
        <v/>
      </c>
      <c r="AS98" s="24">
        <f>IF(AR98&lt;=0,0,AR98*Schulden!F18/12)</f>
        <v/>
      </c>
      <c r="AT98" s="24">
        <f>IF(AR98&lt;=0,0,MIN(AR98+AS98,MIN(Schulden!G18,AR98+AS98)+MIN(MAX(0,Strategie!$C$9+SUMIFS(Sonderzahlungen!$D$8:$D$67,Sonderzahlungen!$G$8:$G$67,$B98,Sonderzahlungen!$E$8:$E$67,"Nach Strategie")-(IF(AND(Schulden!J8&lt;Schulden!J18,D98&gt;0),MAX(0,D98+E98-MIN(Schulden!G8,D98+E98)),0)+IF(AND(Schulden!J9&lt;Schulden!J18,H98&gt;0),MAX(0,H98+I98-MIN(Schulden!G9,H98+I98)),0)+IF(AND(Schulden!J10&lt;Schulden!J18,L98&gt;0),MAX(0,L98+M98-MIN(Schulden!G10,L98+M98)),0)+IF(AND(Schulden!J11&lt;Schulden!J18,P98&gt;0),MAX(0,P98+Q98-MIN(Schulden!G11,P98+Q98)),0)+IF(AND(Schulden!J12&lt;Schulden!J18,T98&gt;0),MAX(0,T98+U98-MIN(Schulden!G12,T98+U98)),0)+IF(AND(Schulden!J13&lt;Schulden!J18,X98&gt;0),MAX(0,X98+Y98-MIN(Schulden!G13,X98+Y98)),0)+IF(AND(Schulden!J14&lt;Schulden!J18,AB98&gt;0),MAX(0,AB98+AC98-MIN(Schulden!G14,AB98+AC98)),0)+IF(AND(Schulden!J15&lt;Schulden!J18,AF98&gt;0),MAX(0,AF98+AG98-MIN(Schulden!G15,AF98+AG98)),0)+IF(AND(Schulden!J16&lt;Schulden!J18,AJ98&gt;0),MAX(0,AJ98+AK98-MIN(Schulden!G16,AJ98+AK98)),0)+IF(AND(Schulden!J17&lt;Schulden!J18,AN98&gt;0),MAX(0,AN98+AO98-MIN(Schulden!G17,AN98+AO98)),0)+IF(AND(Schulden!J18&lt;Schulden!J18,AR98&gt;0),MAX(0,AR98+AS98-MIN(Schulden!G18,AR98+AS98)),0)+IF(AND(Schulden!J19&lt;Schulden!J18,AV98&gt;0),MAX(0,AV98+AW98-MIN(Schulden!G19,AV98+AW98)),0)+IF(AND(Schulden!J20&lt;Schulden!J18,AZ98&gt;0),MAX(0,AZ98+BA98-MIN(Schulden!G20,AZ98+BA98)),0)+IF(AND(Schulden!J21&lt;Schulden!J18,BD98&gt;0),MAX(0,BD98+BE98-MIN(Schulden!G21,BD98+BE98)),0)+IF(AND(Schulden!J22&lt;Schulden!J18,BH98&gt;0),MAX(0,BH98+BI98-MIN(Schulden!G22,BH98+BI98)),0))),MAX(0,AR98+AS98-MIN(Schulden!G18,AR98+AS98)))+SUMIFS(Sonderzahlungen!$D$8:$D$67,Sonderzahlungen!$G$8:$G$67,$B98,Sonderzahlungen!$E$8:$E$67,"Gezielte Schuld",Sonderzahlungen!$F$8:$F$67,Schulden!B18)))</f>
        <v/>
      </c>
      <c r="AU98" s="24">
        <f>MAX(0,AR98+AS98-AT98)</f>
        <v/>
      </c>
      <c r="AV98" s="24">
        <f>AY97</f>
        <v/>
      </c>
      <c r="AW98" s="24">
        <f>IF(AV98&lt;=0,0,AV98*Schulden!F19/12)</f>
        <v/>
      </c>
      <c r="AX98" s="24">
        <f>IF(AV98&lt;=0,0,MIN(AV98+AW98,MIN(Schulden!G19,AV98+AW98)+MIN(MAX(0,Strategie!$C$9+SUMIFS(Sonderzahlungen!$D$8:$D$67,Sonderzahlungen!$G$8:$G$67,$B98,Sonderzahlungen!$E$8:$E$67,"Nach Strategie")-(IF(AND(Schulden!J8&lt;Schulden!J19,D98&gt;0),MAX(0,D98+E98-MIN(Schulden!G8,D98+E98)),0)+IF(AND(Schulden!J9&lt;Schulden!J19,H98&gt;0),MAX(0,H98+I98-MIN(Schulden!G9,H98+I98)),0)+IF(AND(Schulden!J10&lt;Schulden!J19,L98&gt;0),MAX(0,L98+M98-MIN(Schulden!G10,L98+M98)),0)+IF(AND(Schulden!J11&lt;Schulden!J19,P98&gt;0),MAX(0,P98+Q98-MIN(Schulden!G11,P98+Q98)),0)+IF(AND(Schulden!J12&lt;Schulden!J19,T98&gt;0),MAX(0,T98+U98-MIN(Schulden!G12,T98+U98)),0)+IF(AND(Schulden!J13&lt;Schulden!J19,X98&gt;0),MAX(0,X98+Y98-MIN(Schulden!G13,X98+Y98)),0)+IF(AND(Schulden!J14&lt;Schulden!J19,AB98&gt;0),MAX(0,AB98+AC98-MIN(Schulden!G14,AB98+AC98)),0)+IF(AND(Schulden!J15&lt;Schulden!J19,AF98&gt;0),MAX(0,AF98+AG98-MIN(Schulden!G15,AF98+AG98)),0)+IF(AND(Schulden!J16&lt;Schulden!J19,AJ98&gt;0),MAX(0,AJ98+AK98-MIN(Schulden!G16,AJ98+AK98)),0)+IF(AND(Schulden!J17&lt;Schulden!J19,AN98&gt;0),MAX(0,AN98+AO98-MIN(Schulden!G17,AN98+AO98)),0)+IF(AND(Schulden!J18&lt;Schulden!J19,AR98&gt;0),MAX(0,AR98+AS98-MIN(Schulden!G18,AR98+AS98)),0)+IF(AND(Schulden!J19&lt;Schulden!J19,AV98&gt;0),MAX(0,AV98+AW98-MIN(Schulden!G19,AV98+AW98)),0)+IF(AND(Schulden!J20&lt;Schulden!J19,AZ98&gt;0),MAX(0,AZ98+BA98-MIN(Schulden!G20,AZ98+BA98)),0)+IF(AND(Schulden!J21&lt;Schulden!J19,BD98&gt;0),MAX(0,BD98+BE98-MIN(Schulden!G21,BD98+BE98)),0)+IF(AND(Schulden!J22&lt;Schulden!J19,BH98&gt;0),MAX(0,BH98+BI98-MIN(Schulden!G22,BH98+BI98)),0))),MAX(0,AV98+AW98-MIN(Schulden!G19,AV98+AW98)))+SUMIFS(Sonderzahlungen!$D$8:$D$67,Sonderzahlungen!$G$8:$G$67,$B98,Sonderzahlungen!$E$8:$E$67,"Gezielte Schuld",Sonderzahlungen!$F$8:$F$67,Schulden!B19)))</f>
        <v/>
      </c>
      <c r="AY98" s="24">
        <f>MAX(0,AV98+AW98-AX98)</f>
        <v/>
      </c>
      <c r="AZ98" s="24">
        <f>BC97</f>
        <v/>
      </c>
      <c r="BA98" s="24">
        <f>IF(AZ98&lt;=0,0,AZ98*Schulden!F20/12)</f>
        <v/>
      </c>
      <c r="BB98" s="24">
        <f>IF(AZ98&lt;=0,0,MIN(AZ98+BA98,MIN(Schulden!G20,AZ98+BA98)+MIN(MAX(0,Strategie!$C$9+SUMIFS(Sonderzahlungen!$D$8:$D$67,Sonderzahlungen!$G$8:$G$67,$B98,Sonderzahlungen!$E$8:$E$67,"Nach Strategie")-(IF(AND(Schulden!J8&lt;Schulden!J20,D98&gt;0),MAX(0,D98+E98-MIN(Schulden!G8,D98+E98)),0)+IF(AND(Schulden!J9&lt;Schulden!J20,H98&gt;0),MAX(0,H98+I98-MIN(Schulden!G9,H98+I98)),0)+IF(AND(Schulden!J10&lt;Schulden!J20,L98&gt;0),MAX(0,L98+M98-MIN(Schulden!G10,L98+M98)),0)+IF(AND(Schulden!J11&lt;Schulden!J20,P98&gt;0),MAX(0,P98+Q98-MIN(Schulden!G11,P98+Q98)),0)+IF(AND(Schulden!J12&lt;Schulden!J20,T98&gt;0),MAX(0,T98+U98-MIN(Schulden!G12,T98+U98)),0)+IF(AND(Schulden!J13&lt;Schulden!J20,X98&gt;0),MAX(0,X98+Y98-MIN(Schulden!G13,X98+Y98)),0)+IF(AND(Schulden!J14&lt;Schulden!J20,AB98&gt;0),MAX(0,AB98+AC98-MIN(Schulden!G14,AB98+AC98)),0)+IF(AND(Schulden!J15&lt;Schulden!J20,AF98&gt;0),MAX(0,AF98+AG98-MIN(Schulden!G15,AF98+AG98)),0)+IF(AND(Schulden!J16&lt;Schulden!J20,AJ98&gt;0),MAX(0,AJ98+AK98-MIN(Schulden!G16,AJ98+AK98)),0)+IF(AND(Schulden!J17&lt;Schulden!J20,AN98&gt;0),MAX(0,AN98+AO98-MIN(Schulden!G17,AN98+AO98)),0)+IF(AND(Schulden!J18&lt;Schulden!J20,AR98&gt;0),MAX(0,AR98+AS98-MIN(Schulden!G18,AR98+AS98)),0)+IF(AND(Schulden!J19&lt;Schulden!J20,AV98&gt;0),MAX(0,AV98+AW98-MIN(Schulden!G19,AV98+AW98)),0)+IF(AND(Schulden!J20&lt;Schulden!J20,AZ98&gt;0),MAX(0,AZ98+BA98-MIN(Schulden!G20,AZ98+BA98)),0)+IF(AND(Schulden!J21&lt;Schulden!J20,BD98&gt;0),MAX(0,BD98+BE98-MIN(Schulden!G21,BD98+BE98)),0)+IF(AND(Schulden!J22&lt;Schulden!J20,BH98&gt;0),MAX(0,BH98+BI98-MIN(Schulden!G22,BH98+BI98)),0))),MAX(0,AZ98+BA98-MIN(Schulden!G20,AZ98+BA98)))+SUMIFS(Sonderzahlungen!$D$8:$D$67,Sonderzahlungen!$G$8:$G$67,$B98,Sonderzahlungen!$E$8:$E$67,"Gezielte Schuld",Sonderzahlungen!$F$8:$F$67,Schulden!B20)))</f>
        <v/>
      </c>
      <c r="BC98" s="24">
        <f>MAX(0,AZ98+BA98-BB98)</f>
        <v/>
      </c>
      <c r="BD98" s="24">
        <f>BG97</f>
        <v/>
      </c>
      <c r="BE98" s="24">
        <f>IF(BD98&lt;=0,0,BD98*Schulden!F21/12)</f>
        <v/>
      </c>
      <c r="BF98" s="24">
        <f>IF(BD98&lt;=0,0,MIN(BD98+BE98,MIN(Schulden!G21,BD98+BE98)+MIN(MAX(0,Strategie!$C$9+SUMIFS(Sonderzahlungen!$D$8:$D$67,Sonderzahlungen!$G$8:$G$67,$B98,Sonderzahlungen!$E$8:$E$67,"Nach Strategie")-(IF(AND(Schulden!J8&lt;Schulden!J21,D98&gt;0),MAX(0,D98+E98-MIN(Schulden!G8,D98+E98)),0)+IF(AND(Schulden!J9&lt;Schulden!J21,H98&gt;0),MAX(0,H98+I98-MIN(Schulden!G9,H98+I98)),0)+IF(AND(Schulden!J10&lt;Schulden!J21,L98&gt;0),MAX(0,L98+M98-MIN(Schulden!G10,L98+M98)),0)+IF(AND(Schulden!J11&lt;Schulden!J21,P98&gt;0),MAX(0,P98+Q98-MIN(Schulden!G11,P98+Q98)),0)+IF(AND(Schulden!J12&lt;Schulden!J21,T98&gt;0),MAX(0,T98+U98-MIN(Schulden!G12,T98+U98)),0)+IF(AND(Schulden!J13&lt;Schulden!J21,X98&gt;0),MAX(0,X98+Y98-MIN(Schulden!G13,X98+Y98)),0)+IF(AND(Schulden!J14&lt;Schulden!J21,AB98&gt;0),MAX(0,AB98+AC98-MIN(Schulden!G14,AB98+AC98)),0)+IF(AND(Schulden!J15&lt;Schulden!J21,AF98&gt;0),MAX(0,AF98+AG98-MIN(Schulden!G15,AF98+AG98)),0)+IF(AND(Schulden!J16&lt;Schulden!J21,AJ98&gt;0),MAX(0,AJ98+AK98-MIN(Schulden!G16,AJ98+AK98)),0)+IF(AND(Schulden!J17&lt;Schulden!J21,AN98&gt;0),MAX(0,AN98+AO98-MIN(Schulden!G17,AN98+AO98)),0)+IF(AND(Schulden!J18&lt;Schulden!J21,AR98&gt;0),MAX(0,AR98+AS98-MIN(Schulden!G18,AR98+AS98)),0)+IF(AND(Schulden!J19&lt;Schulden!J21,AV98&gt;0),MAX(0,AV98+AW98-MIN(Schulden!G19,AV98+AW98)),0)+IF(AND(Schulden!J20&lt;Schulden!J21,AZ98&gt;0),MAX(0,AZ98+BA98-MIN(Schulden!G20,AZ98+BA98)),0)+IF(AND(Schulden!J21&lt;Schulden!J21,BD98&gt;0),MAX(0,BD98+BE98-MIN(Schulden!G21,BD98+BE98)),0)+IF(AND(Schulden!J22&lt;Schulden!J21,BH98&gt;0),MAX(0,BH98+BI98-MIN(Schulden!G22,BH98+BI98)),0))),MAX(0,BD98+BE98-MIN(Schulden!G21,BD98+BE98)))+SUMIFS(Sonderzahlungen!$D$8:$D$67,Sonderzahlungen!$G$8:$G$67,$B98,Sonderzahlungen!$E$8:$E$67,"Gezielte Schuld",Sonderzahlungen!$F$8:$F$67,Schulden!B21)))</f>
        <v/>
      </c>
      <c r="BG98" s="24">
        <f>MAX(0,BD98+BE98-BF98)</f>
        <v/>
      </c>
      <c r="BH98" s="24">
        <f>BK97</f>
        <v/>
      </c>
      <c r="BI98" s="24">
        <f>IF(BH98&lt;=0,0,BH98*Schulden!F22/12)</f>
        <v/>
      </c>
      <c r="BJ98" s="24">
        <f>IF(BH98&lt;=0,0,MIN(BH98+BI98,MIN(Schulden!G22,BH98+BI98)+MIN(MAX(0,Strategie!$C$9+SUMIFS(Sonderzahlungen!$D$8:$D$67,Sonderzahlungen!$G$8:$G$67,$B98,Sonderzahlungen!$E$8:$E$67,"Nach Strategie")-(IF(AND(Schulden!J8&lt;Schulden!J22,D98&gt;0),MAX(0,D98+E98-MIN(Schulden!G8,D98+E98)),0)+IF(AND(Schulden!J9&lt;Schulden!J22,H98&gt;0),MAX(0,H98+I98-MIN(Schulden!G9,H98+I98)),0)+IF(AND(Schulden!J10&lt;Schulden!J22,L98&gt;0),MAX(0,L98+M98-MIN(Schulden!G10,L98+M98)),0)+IF(AND(Schulden!J11&lt;Schulden!J22,P98&gt;0),MAX(0,P98+Q98-MIN(Schulden!G11,P98+Q98)),0)+IF(AND(Schulden!J12&lt;Schulden!J22,T98&gt;0),MAX(0,T98+U98-MIN(Schulden!G12,T98+U98)),0)+IF(AND(Schulden!J13&lt;Schulden!J22,X98&gt;0),MAX(0,X98+Y98-MIN(Schulden!G13,X98+Y98)),0)+IF(AND(Schulden!J14&lt;Schulden!J22,AB98&gt;0),MAX(0,AB98+AC98-MIN(Schulden!G14,AB98+AC98)),0)+IF(AND(Schulden!J15&lt;Schulden!J22,AF98&gt;0),MAX(0,AF98+AG98-MIN(Schulden!G15,AF98+AG98)),0)+IF(AND(Schulden!J16&lt;Schulden!J22,AJ98&gt;0),MAX(0,AJ98+AK98-MIN(Schulden!G16,AJ98+AK98)),0)+IF(AND(Schulden!J17&lt;Schulden!J22,AN98&gt;0),MAX(0,AN98+AO98-MIN(Schulden!G17,AN98+AO98)),0)+IF(AND(Schulden!J18&lt;Schulden!J22,AR98&gt;0),MAX(0,AR98+AS98-MIN(Schulden!G18,AR98+AS98)),0)+IF(AND(Schulden!J19&lt;Schulden!J22,AV98&gt;0),MAX(0,AV98+AW98-MIN(Schulden!G19,AV98+AW98)),0)+IF(AND(Schulden!J20&lt;Schulden!J22,AZ98&gt;0),MAX(0,AZ98+BA98-MIN(Schulden!G20,AZ98+BA98)),0)+IF(AND(Schulden!J21&lt;Schulden!J22,BD98&gt;0),MAX(0,BD98+BE98-MIN(Schulden!G21,BD98+BE98)),0)+IF(AND(Schulden!J22&lt;Schulden!J22,BH98&gt;0),MAX(0,BH98+BI98-MIN(Schulden!G22,BH98+BI98)),0))),MAX(0,BH98+BI98-MIN(Schulden!G22,BH98+BI98)))+SUMIFS(Sonderzahlungen!$D$8:$D$67,Sonderzahlungen!$G$8:$G$67,$B98,Sonderzahlungen!$E$8:$E$67,"Gezielte Schuld",Sonderzahlungen!$F$8:$F$67,Schulden!B22)))</f>
        <v/>
      </c>
      <c r="BK98" s="24">
        <f>MAX(0,BH98+BI98-BJ98)</f>
        <v/>
      </c>
    </row>
    <row r="99">
      <c r="B99" s="23">
        <f>EDATE(B98,1)</f>
        <v/>
      </c>
      <c r="C99" s="24">
        <f>SUMIFS(Sonderzahlungen!$D$8:$D$67,Sonderzahlungen!$G$8:$G$67,B99)</f>
        <v/>
      </c>
      <c r="D99" s="24">
        <f>G98</f>
        <v/>
      </c>
      <c r="E99" s="24">
        <f>IF(D99&lt;=0,0,D99*Schulden!F8/12)</f>
        <v/>
      </c>
      <c r="F99" s="24">
        <f>IF(D99&lt;=0,0,MIN(D99+E99,MIN(Schulden!G8,D99+E99)+MIN(MAX(0,Strategie!$C$9+SUMIFS(Sonderzahlungen!$D$8:$D$67,Sonderzahlungen!$G$8:$G$67,$B99,Sonderzahlungen!$E$8:$E$67,"Nach Strategie")-(IF(AND(Schulden!J8&lt;Schulden!J8,D99&gt;0),MAX(0,D99+E99-MIN(Schulden!G8,D99+E99)),0)+IF(AND(Schulden!J9&lt;Schulden!J8,H99&gt;0),MAX(0,H99+I99-MIN(Schulden!G9,H99+I99)),0)+IF(AND(Schulden!J10&lt;Schulden!J8,L99&gt;0),MAX(0,L99+M99-MIN(Schulden!G10,L99+M99)),0)+IF(AND(Schulden!J11&lt;Schulden!J8,P99&gt;0),MAX(0,P99+Q99-MIN(Schulden!G11,P99+Q99)),0)+IF(AND(Schulden!J12&lt;Schulden!J8,T99&gt;0),MAX(0,T99+U99-MIN(Schulden!G12,T99+U99)),0)+IF(AND(Schulden!J13&lt;Schulden!J8,X99&gt;0),MAX(0,X99+Y99-MIN(Schulden!G13,X99+Y99)),0)+IF(AND(Schulden!J14&lt;Schulden!J8,AB99&gt;0),MAX(0,AB99+AC99-MIN(Schulden!G14,AB99+AC99)),0)+IF(AND(Schulden!J15&lt;Schulden!J8,AF99&gt;0),MAX(0,AF99+AG99-MIN(Schulden!G15,AF99+AG99)),0)+IF(AND(Schulden!J16&lt;Schulden!J8,AJ99&gt;0),MAX(0,AJ99+AK99-MIN(Schulden!G16,AJ99+AK99)),0)+IF(AND(Schulden!J17&lt;Schulden!J8,AN99&gt;0),MAX(0,AN99+AO99-MIN(Schulden!G17,AN99+AO99)),0)+IF(AND(Schulden!J18&lt;Schulden!J8,AR99&gt;0),MAX(0,AR99+AS99-MIN(Schulden!G18,AR99+AS99)),0)+IF(AND(Schulden!J19&lt;Schulden!J8,AV99&gt;0),MAX(0,AV99+AW99-MIN(Schulden!G19,AV99+AW99)),0)+IF(AND(Schulden!J20&lt;Schulden!J8,AZ99&gt;0),MAX(0,AZ99+BA99-MIN(Schulden!G20,AZ99+BA99)),0)+IF(AND(Schulden!J21&lt;Schulden!J8,BD99&gt;0),MAX(0,BD99+BE99-MIN(Schulden!G21,BD99+BE99)),0)+IF(AND(Schulden!J22&lt;Schulden!J8,BH99&gt;0),MAX(0,BH99+BI99-MIN(Schulden!G22,BH99+BI99)),0))),MAX(0,D99+E99-MIN(Schulden!G8,D99+E99)))+SUMIFS(Sonderzahlungen!$D$8:$D$67,Sonderzahlungen!$G$8:$G$67,$B99,Sonderzahlungen!$E$8:$E$67,"Gezielte Schuld",Sonderzahlungen!$F$8:$F$67,Schulden!B8)))</f>
        <v/>
      </c>
      <c r="G99" s="24">
        <f>MAX(0,D99+E99-F99)</f>
        <v/>
      </c>
      <c r="H99" s="24">
        <f>K98</f>
        <v/>
      </c>
      <c r="I99" s="24">
        <f>IF(H99&lt;=0,0,H99*Schulden!F9/12)</f>
        <v/>
      </c>
      <c r="J99" s="24">
        <f>IF(H99&lt;=0,0,MIN(H99+I99,MIN(Schulden!G9,H99+I99)+MIN(MAX(0,Strategie!$C$9+SUMIFS(Sonderzahlungen!$D$8:$D$67,Sonderzahlungen!$G$8:$G$67,$B99,Sonderzahlungen!$E$8:$E$67,"Nach Strategie")-(IF(AND(Schulden!J8&lt;Schulden!J9,D99&gt;0),MAX(0,D99+E99-MIN(Schulden!G8,D99+E99)),0)+IF(AND(Schulden!J9&lt;Schulden!J9,H99&gt;0),MAX(0,H99+I99-MIN(Schulden!G9,H99+I99)),0)+IF(AND(Schulden!J10&lt;Schulden!J9,L99&gt;0),MAX(0,L99+M99-MIN(Schulden!G10,L99+M99)),0)+IF(AND(Schulden!J11&lt;Schulden!J9,P99&gt;0),MAX(0,P99+Q99-MIN(Schulden!G11,P99+Q99)),0)+IF(AND(Schulden!J12&lt;Schulden!J9,T99&gt;0),MAX(0,T99+U99-MIN(Schulden!G12,T99+U99)),0)+IF(AND(Schulden!J13&lt;Schulden!J9,X99&gt;0),MAX(0,X99+Y99-MIN(Schulden!G13,X99+Y99)),0)+IF(AND(Schulden!J14&lt;Schulden!J9,AB99&gt;0),MAX(0,AB99+AC99-MIN(Schulden!G14,AB99+AC99)),0)+IF(AND(Schulden!J15&lt;Schulden!J9,AF99&gt;0),MAX(0,AF99+AG99-MIN(Schulden!G15,AF99+AG99)),0)+IF(AND(Schulden!J16&lt;Schulden!J9,AJ99&gt;0),MAX(0,AJ99+AK99-MIN(Schulden!G16,AJ99+AK99)),0)+IF(AND(Schulden!J17&lt;Schulden!J9,AN99&gt;0),MAX(0,AN99+AO99-MIN(Schulden!G17,AN99+AO99)),0)+IF(AND(Schulden!J18&lt;Schulden!J9,AR99&gt;0),MAX(0,AR99+AS99-MIN(Schulden!G18,AR99+AS99)),0)+IF(AND(Schulden!J19&lt;Schulden!J9,AV99&gt;0),MAX(0,AV99+AW99-MIN(Schulden!G19,AV99+AW99)),0)+IF(AND(Schulden!J20&lt;Schulden!J9,AZ99&gt;0),MAX(0,AZ99+BA99-MIN(Schulden!G20,AZ99+BA99)),0)+IF(AND(Schulden!J21&lt;Schulden!J9,BD99&gt;0),MAX(0,BD99+BE99-MIN(Schulden!G21,BD99+BE99)),0)+IF(AND(Schulden!J22&lt;Schulden!J9,BH99&gt;0),MAX(0,BH99+BI99-MIN(Schulden!G22,BH99+BI99)),0))),MAX(0,H99+I99-MIN(Schulden!G9,H99+I99)))+SUMIFS(Sonderzahlungen!$D$8:$D$67,Sonderzahlungen!$G$8:$G$67,$B99,Sonderzahlungen!$E$8:$E$67,"Gezielte Schuld",Sonderzahlungen!$F$8:$F$67,Schulden!B9)))</f>
        <v/>
      </c>
      <c r="K99" s="24">
        <f>MAX(0,H99+I99-J99)</f>
        <v/>
      </c>
      <c r="L99" s="24">
        <f>O98</f>
        <v/>
      </c>
      <c r="M99" s="24">
        <f>IF(L99&lt;=0,0,L99*Schulden!F10/12)</f>
        <v/>
      </c>
      <c r="N99" s="24">
        <f>IF(L99&lt;=0,0,MIN(L99+M99,MIN(Schulden!G10,L99+M99)+MIN(MAX(0,Strategie!$C$9+SUMIFS(Sonderzahlungen!$D$8:$D$67,Sonderzahlungen!$G$8:$G$67,$B99,Sonderzahlungen!$E$8:$E$67,"Nach Strategie")-(IF(AND(Schulden!J8&lt;Schulden!J10,D99&gt;0),MAX(0,D99+E99-MIN(Schulden!G8,D99+E99)),0)+IF(AND(Schulden!J9&lt;Schulden!J10,H99&gt;0),MAX(0,H99+I99-MIN(Schulden!G9,H99+I99)),0)+IF(AND(Schulden!J10&lt;Schulden!J10,L99&gt;0),MAX(0,L99+M99-MIN(Schulden!G10,L99+M99)),0)+IF(AND(Schulden!J11&lt;Schulden!J10,P99&gt;0),MAX(0,P99+Q99-MIN(Schulden!G11,P99+Q99)),0)+IF(AND(Schulden!J12&lt;Schulden!J10,T99&gt;0),MAX(0,T99+U99-MIN(Schulden!G12,T99+U99)),0)+IF(AND(Schulden!J13&lt;Schulden!J10,X99&gt;0),MAX(0,X99+Y99-MIN(Schulden!G13,X99+Y99)),0)+IF(AND(Schulden!J14&lt;Schulden!J10,AB99&gt;0),MAX(0,AB99+AC99-MIN(Schulden!G14,AB99+AC99)),0)+IF(AND(Schulden!J15&lt;Schulden!J10,AF99&gt;0),MAX(0,AF99+AG99-MIN(Schulden!G15,AF99+AG99)),0)+IF(AND(Schulden!J16&lt;Schulden!J10,AJ99&gt;0),MAX(0,AJ99+AK99-MIN(Schulden!G16,AJ99+AK99)),0)+IF(AND(Schulden!J17&lt;Schulden!J10,AN99&gt;0),MAX(0,AN99+AO99-MIN(Schulden!G17,AN99+AO99)),0)+IF(AND(Schulden!J18&lt;Schulden!J10,AR99&gt;0),MAX(0,AR99+AS99-MIN(Schulden!G18,AR99+AS99)),0)+IF(AND(Schulden!J19&lt;Schulden!J10,AV99&gt;0),MAX(0,AV99+AW99-MIN(Schulden!G19,AV99+AW99)),0)+IF(AND(Schulden!J20&lt;Schulden!J10,AZ99&gt;0),MAX(0,AZ99+BA99-MIN(Schulden!G20,AZ99+BA99)),0)+IF(AND(Schulden!J21&lt;Schulden!J10,BD99&gt;0),MAX(0,BD99+BE99-MIN(Schulden!G21,BD99+BE99)),0)+IF(AND(Schulden!J22&lt;Schulden!J10,BH99&gt;0),MAX(0,BH99+BI99-MIN(Schulden!G22,BH99+BI99)),0))),MAX(0,L99+M99-MIN(Schulden!G10,L99+M99)))+SUMIFS(Sonderzahlungen!$D$8:$D$67,Sonderzahlungen!$G$8:$G$67,$B99,Sonderzahlungen!$E$8:$E$67,"Gezielte Schuld",Sonderzahlungen!$F$8:$F$67,Schulden!B10)))</f>
        <v/>
      </c>
      <c r="O99" s="24">
        <f>MAX(0,L99+M99-N99)</f>
        <v/>
      </c>
      <c r="P99" s="24">
        <f>S98</f>
        <v/>
      </c>
      <c r="Q99" s="24">
        <f>IF(P99&lt;=0,0,P99*Schulden!F11/12)</f>
        <v/>
      </c>
      <c r="R99" s="24">
        <f>IF(P99&lt;=0,0,MIN(P99+Q99,MIN(Schulden!G11,P99+Q99)+MIN(MAX(0,Strategie!$C$9+SUMIFS(Sonderzahlungen!$D$8:$D$67,Sonderzahlungen!$G$8:$G$67,$B99,Sonderzahlungen!$E$8:$E$67,"Nach Strategie")-(IF(AND(Schulden!J8&lt;Schulden!J11,D99&gt;0),MAX(0,D99+E99-MIN(Schulden!G8,D99+E99)),0)+IF(AND(Schulden!J9&lt;Schulden!J11,H99&gt;0),MAX(0,H99+I99-MIN(Schulden!G9,H99+I99)),0)+IF(AND(Schulden!J10&lt;Schulden!J11,L99&gt;0),MAX(0,L99+M99-MIN(Schulden!G10,L99+M99)),0)+IF(AND(Schulden!J11&lt;Schulden!J11,P99&gt;0),MAX(0,P99+Q99-MIN(Schulden!G11,P99+Q99)),0)+IF(AND(Schulden!J12&lt;Schulden!J11,T99&gt;0),MAX(0,T99+U99-MIN(Schulden!G12,T99+U99)),0)+IF(AND(Schulden!J13&lt;Schulden!J11,X99&gt;0),MAX(0,X99+Y99-MIN(Schulden!G13,X99+Y99)),0)+IF(AND(Schulden!J14&lt;Schulden!J11,AB99&gt;0),MAX(0,AB99+AC99-MIN(Schulden!G14,AB99+AC99)),0)+IF(AND(Schulden!J15&lt;Schulden!J11,AF99&gt;0),MAX(0,AF99+AG99-MIN(Schulden!G15,AF99+AG99)),0)+IF(AND(Schulden!J16&lt;Schulden!J11,AJ99&gt;0),MAX(0,AJ99+AK99-MIN(Schulden!G16,AJ99+AK99)),0)+IF(AND(Schulden!J17&lt;Schulden!J11,AN99&gt;0),MAX(0,AN99+AO99-MIN(Schulden!G17,AN99+AO99)),0)+IF(AND(Schulden!J18&lt;Schulden!J11,AR99&gt;0),MAX(0,AR99+AS99-MIN(Schulden!G18,AR99+AS99)),0)+IF(AND(Schulden!J19&lt;Schulden!J11,AV99&gt;0),MAX(0,AV99+AW99-MIN(Schulden!G19,AV99+AW99)),0)+IF(AND(Schulden!J20&lt;Schulden!J11,AZ99&gt;0),MAX(0,AZ99+BA99-MIN(Schulden!G20,AZ99+BA99)),0)+IF(AND(Schulden!J21&lt;Schulden!J11,BD99&gt;0),MAX(0,BD99+BE99-MIN(Schulden!G21,BD99+BE99)),0)+IF(AND(Schulden!J22&lt;Schulden!J11,BH99&gt;0),MAX(0,BH99+BI99-MIN(Schulden!G22,BH99+BI99)),0))),MAX(0,P99+Q99-MIN(Schulden!G11,P99+Q99)))+SUMIFS(Sonderzahlungen!$D$8:$D$67,Sonderzahlungen!$G$8:$G$67,$B99,Sonderzahlungen!$E$8:$E$67,"Gezielte Schuld",Sonderzahlungen!$F$8:$F$67,Schulden!B11)))</f>
        <v/>
      </c>
      <c r="S99" s="24">
        <f>MAX(0,P99+Q99-R99)</f>
        <v/>
      </c>
      <c r="T99" s="24">
        <f>W98</f>
        <v/>
      </c>
      <c r="U99" s="24">
        <f>IF(T99&lt;=0,0,T99*Schulden!F12/12)</f>
        <v/>
      </c>
      <c r="V99" s="24">
        <f>IF(T99&lt;=0,0,MIN(T99+U99,MIN(Schulden!G12,T99+U99)+MIN(MAX(0,Strategie!$C$9+SUMIFS(Sonderzahlungen!$D$8:$D$67,Sonderzahlungen!$G$8:$G$67,$B99,Sonderzahlungen!$E$8:$E$67,"Nach Strategie")-(IF(AND(Schulden!J8&lt;Schulden!J12,D99&gt;0),MAX(0,D99+E99-MIN(Schulden!G8,D99+E99)),0)+IF(AND(Schulden!J9&lt;Schulden!J12,H99&gt;0),MAX(0,H99+I99-MIN(Schulden!G9,H99+I99)),0)+IF(AND(Schulden!J10&lt;Schulden!J12,L99&gt;0),MAX(0,L99+M99-MIN(Schulden!G10,L99+M99)),0)+IF(AND(Schulden!J11&lt;Schulden!J12,P99&gt;0),MAX(0,P99+Q99-MIN(Schulden!G11,P99+Q99)),0)+IF(AND(Schulden!J12&lt;Schulden!J12,T99&gt;0),MAX(0,T99+U99-MIN(Schulden!G12,T99+U99)),0)+IF(AND(Schulden!J13&lt;Schulden!J12,X99&gt;0),MAX(0,X99+Y99-MIN(Schulden!G13,X99+Y99)),0)+IF(AND(Schulden!J14&lt;Schulden!J12,AB99&gt;0),MAX(0,AB99+AC99-MIN(Schulden!G14,AB99+AC99)),0)+IF(AND(Schulden!J15&lt;Schulden!J12,AF99&gt;0),MAX(0,AF99+AG99-MIN(Schulden!G15,AF99+AG99)),0)+IF(AND(Schulden!J16&lt;Schulden!J12,AJ99&gt;0),MAX(0,AJ99+AK99-MIN(Schulden!G16,AJ99+AK99)),0)+IF(AND(Schulden!J17&lt;Schulden!J12,AN99&gt;0),MAX(0,AN99+AO99-MIN(Schulden!G17,AN99+AO99)),0)+IF(AND(Schulden!J18&lt;Schulden!J12,AR99&gt;0),MAX(0,AR99+AS99-MIN(Schulden!G18,AR99+AS99)),0)+IF(AND(Schulden!J19&lt;Schulden!J12,AV99&gt;0),MAX(0,AV99+AW99-MIN(Schulden!G19,AV99+AW99)),0)+IF(AND(Schulden!J20&lt;Schulden!J12,AZ99&gt;0),MAX(0,AZ99+BA99-MIN(Schulden!G20,AZ99+BA99)),0)+IF(AND(Schulden!J21&lt;Schulden!J12,BD99&gt;0),MAX(0,BD99+BE99-MIN(Schulden!G21,BD99+BE99)),0)+IF(AND(Schulden!J22&lt;Schulden!J12,BH99&gt;0),MAX(0,BH99+BI99-MIN(Schulden!G22,BH99+BI99)),0))),MAX(0,T99+U99-MIN(Schulden!G12,T99+U99)))+SUMIFS(Sonderzahlungen!$D$8:$D$67,Sonderzahlungen!$G$8:$G$67,$B99,Sonderzahlungen!$E$8:$E$67,"Gezielte Schuld",Sonderzahlungen!$F$8:$F$67,Schulden!B12)))</f>
        <v/>
      </c>
      <c r="W99" s="24">
        <f>MAX(0,T99+U99-V99)</f>
        <v/>
      </c>
      <c r="X99" s="24">
        <f>AA98</f>
        <v/>
      </c>
      <c r="Y99" s="24">
        <f>IF(X99&lt;=0,0,X99*Schulden!F13/12)</f>
        <v/>
      </c>
      <c r="Z99" s="24">
        <f>IF(X99&lt;=0,0,MIN(X99+Y99,MIN(Schulden!G13,X99+Y99)+MIN(MAX(0,Strategie!$C$9+SUMIFS(Sonderzahlungen!$D$8:$D$67,Sonderzahlungen!$G$8:$G$67,$B99,Sonderzahlungen!$E$8:$E$67,"Nach Strategie")-(IF(AND(Schulden!J8&lt;Schulden!J13,D99&gt;0),MAX(0,D99+E99-MIN(Schulden!G8,D99+E99)),0)+IF(AND(Schulden!J9&lt;Schulden!J13,H99&gt;0),MAX(0,H99+I99-MIN(Schulden!G9,H99+I99)),0)+IF(AND(Schulden!J10&lt;Schulden!J13,L99&gt;0),MAX(0,L99+M99-MIN(Schulden!G10,L99+M99)),0)+IF(AND(Schulden!J11&lt;Schulden!J13,P99&gt;0),MAX(0,P99+Q99-MIN(Schulden!G11,P99+Q99)),0)+IF(AND(Schulden!J12&lt;Schulden!J13,T99&gt;0),MAX(0,T99+U99-MIN(Schulden!G12,T99+U99)),0)+IF(AND(Schulden!J13&lt;Schulden!J13,X99&gt;0),MAX(0,X99+Y99-MIN(Schulden!G13,X99+Y99)),0)+IF(AND(Schulden!J14&lt;Schulden!J13,AB99&gt;0),MAX(0,AB99+AC99-MIN(Schulden!G14,AB99+AC99)),0)+IF(AND(Schulden!J15&lt;Schulden!J13,AF99&gt;0),MAX(0,AF99+AG99-MIN(Schulden!G15,AF99+AG99)),0)+IF(AND(Schulden!J16&lt;Schulden!J13,AJ99&gt;0),MAX(0,AJ99+AK99-MIN(Schulden!G16,AJ99+AK99)),0)+IF(AND(Schulden!J17&lt;Schulden!J13,AN99&gt;0),MAX(0,AN99+AO99-MIN(Schulden!G17,AN99+AO99)),0)+IF(AND(Schulden!J18&lt;Schulden!J13,AR99&gt;0),MAX(0,AR99+AS99-MIN(Schulden!G18,AR99+AS99)),0)+IF(AND(Schulden!J19&lt;Schulden!J13,AV99&gt;0),MAX(0,AV99+AW99-MIN(Schulden!G19,AV99+AW99)),0)+IF(AND(Schulden!J20&lt;Schulden!J13,AZ99&gt;0),MAX(0,AZ99+BA99-MIN(Schulden!G20,AZ99+BA99)),0)+IF(AND(Schulden!J21&lt;Schulden!J13,BD99&gt;0),MAX(0,BD99+BE99-MIN(Schulden!G21,BD99+BE99)),0)+IF(AND(Schulden!J22&lt;Schulden!J13,BH99&gt;0),MAX(0,BH99+BI99-MIN(Schulden!G22,BH99+BI99)),0))),MAX(0,X99+Y99-MIN(Schulden!G13,X99+Y99)))+SUMIFS(Sonderzahlungen!$D$8:$D$67,Sonderzahlungen!$G$8:$G$67,$B99,Sonderzahlungen!$E$8:$E$67,"Gezielte Schuld",Sonderzahlungen!$F$8:$F$67,Schulden!B13)))</f>
        <v/>
      </c>
      <c r="AA99" s="24">
        <f>MAX(0,X99+Y99-Z99)</f>
        <v/>
      </c>
      <c r="AB99" s="24">
        <f>AE98</f>
        <v/>
      </c>
      <c r="AC99" s="24">
        <f>IF(AB99&lt;=0,0,AB99*Schulden!F14/12)</f>
        <v/>
      </c>
      <c r="AD99" s="24">
        <f>IF(AB99&lt;=0,0,MIN(AB99+AC99,MIN(Schulden!G14,AB99+AC99)+MIN(MAX(0,Strategie!$C$9+SUMIFS(Sonderzahlungen!$D$8:$D$67,Sonderzahlungen!$G$8:$G$67,$B99,Sonderzahlungen!$E$8:$E$67,"Nach Strategie")-(IF(AND(Schulden!J8&lt;Schulden!J14,D99&gt;0),MAX(0,D99+E99-MIN(Schulden!G8,D99+E99)),0)+IF(AND(Schulden!J9&lt;Schulden!J14,H99&gt;0),MAX(0,H99+I99-MIN(Schulden!G9,H99+I99)),0)+IF(AND(Schulden!J10&lt;Schulden!J14,L99&gt;0),MAX(0,L99+M99-MIN(Schulden!G10,L99+M99)),0)+IF(AND(Schulden!J11&lt;Schulden!J14,P99&gt;0),MAX(0,P99+Q99-MIN(Schulden!G11,P99+Q99)),0)+IF(AND(Schulden!J12&lt;Schulden!J14,T99&gt;0),MAX(0,T99+U99-MIN(Schulden!G12,T99+U99)),0)+IF(AND(Schulden!J13&lt;Schulden!J14,X99&gt;0),MAX(0,X99+Y99-MIN(Schulden!G13,X99+Y99)),0)+IF(AND(Schulden!J14&lt;Schulden!J14,AB99&gt;0),MAX(0,AB99+AC99-MIN(Schulden!G14,AB99+AC99)),0)+IF(AND(Schulden!J15&lt;Schulden!J14,AF99&gt;0),MAX(0,AF99+AG99-MIN(Schulden!G15,AF99+AG99)),0)+IF(AND(Schulden!J16&lt;Schulden!J14,AJ99&gt;0),MAX(0,AJ99+AK99-MIN(Schulden!G16,AJ99+AK99)),0)+IF(AND(Schulden!J17&lt;Schulden!J14,AN99&gt;0),MAX(0,AN99+AO99-MIN(Schulden!G17,AN99+AO99)),0)+IF(AND(Schulden!J18&lt;Schulden!J14,AR99&gt;0),MAX(0,AR99+AS99-MIN(Schulden!G18,AR99+AS99)),0)+IF(AND(Schulden!J19&lt;Schulden!J14,AV99&gt;0),MAX(0,AV99+AW99-MIN(Schulden!G19,AV99+AW99)),0)+IF(AND(Schulden!J20&lt;Schulden!J14,AZ99&gt;0),MAX(0,AZ99+BA99-MIN(Schulden!G20,AZ99+BA99)),0)+IF(AND(Schulden!J21&lt;Schulden!J14,BD99&gt;0),MAX(0,BD99+BE99-MIN(Schulden!G21,BD99+BE99)),0)+IF(AND(Schulden!J22&lt;Schulden!J14,BH99&gt;0),MAX(0,BH99+BI99-MIN(Schulden!G22,BH99+BI99)),0))),MAX(0,AB99+AC99-MIN(Schulden!G14,AB99+AC99)))+SUMIFS(Sonderzahlungen!$D$8:$D$67,Sonderzahlungen!$G$8:$G$67,$B99,Sonderzahlungen!$E$8:$E$67,"Gezielte Schuld",Sonderzahlungen!$F$8:$F$67,Schulden!B14)))</f>
        <v/>
      </c>
      <c r="AE99" s="24">
        <f>MAX(0,AB99+AC99-AD99)</f>
        <v/>
      </c>
      <c r="AF99" s="24">
        <f>AI98</f>
        <v/>
      </c>
      <c r="AG99" s="24">
        <f>IF(AF99&lt;=0,0,AF99*Schulden!F15/12)</f>
        <v/>
      </c>
      <c r="AH99" s="24">
        <f>IF(AF99&lt;=0,0,MIN(AF99+AG99,MIN(Schulden!G15,AF99+AG99)+MIN(MAX(0,Strategie!$C$9+SUMIFS(Sonderzahlungen!$D$8:$D$67,Sonderzahlungen!$G$8:$G$67,$B99,Sonderzahlungen!$E$8:$E$67,"Nach Strategie")-(IF(AND(Schulden!J8&lt;Schulden!J15,D99&gt;0),MAX(0,D99+E99-MIN(Schulden!G8,D99+E99)),0)+IF(AND(Schulden!J9&lt;Schulden!J15,H99&gt;0),MAX(0,H99+I99-MIN(Schulden!G9,H99+I99)),0)+IF(AND(Schulden!J10&lt;Schulden!J15,L99&gt;0),MAX(0,L99+M99-MIN(Schulden!G10,L99+M99)),0)+IF(AND(Schulden!J11&lt;Schulden!J15,P99&gt;0),MAX(0,P99+Q99-MIN(Schulden!G11,P99+Q99)),0)+IF(AND(Schulden!J12&lt;Schulden!J15,T99&gt;0),MAX(0,T99+U99-MIN(Schulden!G12,T99+U99)),0)+IF(AND(Schulden!J13&lt;Schulden!J15,X99&gt;0),MAX(0,X99+Y99-MIN(Schulden!G13,X99+Y99)),0)+IF(AND(Schulden!J14&lt;Schulden!J15,AB99&gt;0),MAX(0,AB99+AC99-MIN(Schulden!G14,AB99+AC99)),0)+IF(AND(Schulden!J15&lt;Schulden!J15,AF99&gt;0),MAX(0,AF99+AG99-MIN(Schulden!G15,AF99+AG99)),0)+IF(AND(Schulden!J16&lt;Schulden!J15,AJ99&gt;0),MAX(0,AJ99+AK99-MIN(Schulden!G16,AJ99+AK99)),0)+IF(AND(Schulden!J17&lt;Schulden!J15,AN99&gt;0),MAX(0,AN99+AO99-MIN(Schulden!G17,AN99+AO99)),0)+IF(AND(Schulden!J18&lt;Schulden!J15,AR99&gt;0),MAX(0,AR99+AS99-MIN(Schulden!G18,AR99+AS99)),0)+IF(AND(Schulden!J19&lt;Schulden!J15,AV99&gt;0),MAX(0,AV99+AW99-MIN(Schulden!G19,AV99+AW99)),0)+IF(AND(Schulden!J20&lt;Schulden!J15,AZ99&gt;0),MAX(0,AZ99+BA99-MIN(Schulden!G20,AZ99+BA99)),0)+IF(AND(Schulden!J21&lt;Schulden!J15,BD99&gt;0),MAX(0,BD99+BE99-MIN(Schulden!G21,BD99+BE99)),0)+IF(AND(Schulden!J22&lt;Schulden!J15,BH99&gt;0),MAX(0,BH99+BI99-MIN(Schulden!G22,BH99+BI99)),0))),MAX(0,AF99+AG99-MIN(Schulden!G15,AF99+AG99)))+SUMIFS(Sonderzahlungen!$D$8:$D$67,Sonderzahlungen!$G$8:$G$67,$B99,Sonderzahlungen!$E$8:$E$67,"Gezielte Schuld",Sonderzahlungen!$F$8:$F$67,Schulden!B15)))</f>
        <v/>
      </c>
      <c r="AI99" s="24">
        <f>MAX(0,AF99+AG99-AH99)</f>
        <v/>
      </c>
      <c r="AJ99" s="24">
        <f>AM98</f>
        <v/>
      </c>
      <c r="AK99" s="24">
        <f>IF(AJ99&lt;=0,0,AJ99*Schulden!F16/12)</f>
        <v/>
      </c>
      <c r="AL99" s="24">
        <f>IF(AJ99&lt;=0,0,MIN(AJ99+AK99,MIN(Schulden!G16,AJ99+AK99)+MIN(MAX(0,Strategie!$C$9+SUMIFS(Sonderzahlungen!$D$8:$D$67,Sonderzahlungen!$G$8:$G$67,$B99,Sonderzahlungen!$E$8:$E$67,"Nach Strategie")-(IF(AND(Schulden!J8&lt;Schulden!J16,D99&gt;0),MAX(0,D99+E99-MIN(Schulden!G8,D99+E99)),0)+IF(AND(Schulden!J9&lt;Schulden!J16,H99&gt;0),MAX(0,H99+I99-MIN(Schulden!G9,H99+I99)),0)+IF(AND(Schulden!J10&lt;Schulden!J16,L99&gt;0),MAX(0,L99+M99-MIN(Schulden!G10,L99+M99)),0)+IF(AND(Schulden!J11&lt;Schulden!J16,P99&gt;0),MAX(0,P99+Q99-MIN(Schulden!G11,P99+Q99)),0)+IF(AND(Schulden!J12&lt;Schulden!J16,T99&gt;0),MAX(0,T99+U99-MIN(Schulden!G12,T99+U99)),0)+IF(AND(Schulden!J13&lt;Schulden!J16,X99&gt;0),MAX(0,X99+Y99-MIN(Schulden!G13,X99+Y99)),0)+IF(AND(Schulden!J14&lt;Schulden!J16,AB99&gt;0),MAX(0,AB99+AC99-MIN(Schulden!G14,AB99+AC99)),0)+IF(AND(Schulden!J15&lt;Schulden!J16,AF99&gt;0),MAX(0,AF99+AG99-MIN(Schulden!G15,AF99+AG99)),0)+IF(AND(Schulden!J16&lt;Schulden!J16,AJ99&gt;0),MAX(0,AJ99+AK99-MIN(Schulden!G16,AJ99+AK99)),0)+IF(AND(Schulden!J17&lt;Schulden!J16,AN99&gt;0),MAX(0,AN99+AO99-MIN(Schulden!G17,AN99+AO99)),0)+IF(AND(Schulden!J18&lt;Schulden!J16,AR99&gt;0),MAX(0,AR99+AS99-MIN(Schulden!G18,AR99+AS99)),0)+IF(AND(Schulden!J19&lt;Schulden!J16,AV99&gt;0),MAX(0,AV99+AW99-MIN(Schulden!G19,AV99+AW99)),0)+IF(AND(Schulden!J20&lt;Schulden!J16,AZ99&gt;0),MAX(0,AZ99+BA99-MIN(Schulden!G20,AZ99+BA99)),0)+IF(AND(Schulden!J21&lt;Schulden!J16,BD99&gt;0),MAX(0,BD99+BE99-MIN(Schulden!G21,BD99+BE99)),0)+IF(AND(Schulden!J22&lt;Schulden!J16,BH99&gt;0),MAX(0,BH99+BI99-MIN(Schulden!G22,BH99+BI99)),0))),MAX(0,AJ99+AK99-MIN(Schulden!G16,AJ99+AK99)))+SUMIFS(Sonderzahlungen!$D$8:$D$67,Sonderzahlungen!$G$8:$G$67,$B99,Sonderzahlungen!$E$8:$E$67,"Gezielte Schuld",Sonderzahlungen!$F$8:$F$67,Schulden!B16)))</f>
        <v/>
      </c>
      <c r="AM99" s="24">
        <f>MAX(0,AJ99+AK99-AL99)</f>
        <v/>
      </c>
      <c r="AN99" s="24">
        <f>AQ98</f>
        <v/>
      </c>
      <c r="AO99" s="24">
        <f>IF(AN99&lt;=0,0,AN99*Schulden!F17/12)</f>
        <v/>
      </c>
      <c r="AP99" s="24">
        <f>IF(AN99&lt;=0,0,MIN(AN99+AO99,MIN(Schulden!G17,AN99+AO99)+MIN(MAX(0,Strategie!$C$9+SUMIFS(Sonderzahlungen!$D$8:$D$67,Sonderzahlungen!$G$8:$G$67,$B99,Sonderzahlungen!$E$8:$E$67,"Nach Strategie")-(IF(AND(Schulden!J8&lt;Schulden!J17,D99&gt;0),MAX(0,D99+E99-MIN(Schulden!G8,D99+E99)),0)+IF(AND(Schulden!J9&lt;Schulden!J17,H99&gt;0),MAX(0,H99+I99-MIN(Schulden!G9,H99+I99)),0)+IF(AND(Schulden!J10&lt;Schulden!J17,L99&gt;0),MAX(0,L99+M99-MIN(Schulden!G10,L99+M99)),0)+IF(AND(Schulden!J11&lt;Schulden!J17,P99&gt;0),MAX(0,P99+Q99-MIN(Schulden!G11,P99+Q99)),0)+IF(AND(Schulden!J12&lt;Schulden!J17,T99&gt;0),MAX(0,T99+U99-MIN(Schulden!G12,T99+U99)),0)+IF(AND(Schulden!J13&lt;Schulden!J17,X99&gt;0),MAX(0,X99+Y99-MIN(Schulden!G13,X99+Y99)),0)+IF(AND(Schulden!J14&lt;Schulden!J17,AB99&gt;0),MAX(0,AB99+AC99-MIN(Schulden!G14,AB99+AC99)),0)+IF(AND(Schulden!J15&lt;Schulden!J17,AF99&gt;0),MAX(0,AF99+AG99-MIN(Schulden!G15,AF99+AG99)),0)+IF(AND(Schulden!J16&lt;Schulden!J17,AJ99&gt;0),MAX(0,AJ99+AK99-MIN(Schulden!G16,AJ99+AK99)),0)+IF(AND(Schulden!J17&lt;Schulden!J17,AN99&gt;0),MAX(0,AN99+AO99-MIN(Schulden!G17,AN99+AO99)),0)+IF(AND(Schulden!J18&lt;Schulden!J17,AR99&gt;0),MAX(0,AR99+AS99-MIN(Schulden!G18,AR99+AS99)),0)+IF(AND(Schulden!J19&lt;Schulden!J17,AV99&gt;0),MAX(0,AV99+AW99-MIN(Schulden!G19,AV99+AW99)),0)+IF(AND(Schulden!J20&lt;Schulden!J17,AZ99&gt;0),MAX(0,AZ99+BA99-MIN(Schulden!G20,AZ99+BA99)),0)+IF(AND(Schulden!J21&lt;Schulden!J17,BD99&gt;0),MAX(0,BD99+BE99-MIN(Schulden!G21,BD99+BE99)),0)+IF(AND(Schulden!J22&lt;Schulden!J17,BH99&gt;0),MAX(0,BH99+BI99-MIN(Schulden!G22,BH99+BI99)),0))),MAX(0,AN99+AO99-MIN(Schulden!G17,AN99+AO99)))+SUMIFS(Sonderzahlungen!$D$8:$D$67,Sonderzahlungen!$G$8:$G$67,$B99,Sonderzahlungen!$E$8:$E$67,"Gezielte Schuld",Sonderzahlungen!$F$8:$F$67,Schulden!B17)))</f>
        <v/>
      </c>
      <c r="AQ99" s="24">
        <f>MAX(0,AN99+AO99-AP99)</f>
        <v/>
      </c>
      <c r="AR99" s="24">
        <f>AU98</f>
        <v/>
      </c>
      <c r="AS99" s="24">
        <f>IF(AR99&lt;=0,0,AR99*Schulden!F18/12)</f>
        <v/>
      </c>
      <c r="AT99" s="24">
        <f>IF(AR99&lt;=0,0,MIN(AR99+AS99,MIN(Schulden!G18,AR99+AS99)+MIN(MAX(0,Strategie!$C$9+SUMIFS(Sonderzahlungen!$D$8:$D$67,Sonderzahlungen!$G$8:$G$67,$B99,Sonderzahlungen!$E$8:$E$67,"Nach Strategie")-(IF(AND(Schulden!J8&lt;Schulden!J18,D99&gt;0),MAX(0,D99+E99-MIN(Schulden!G8,D99+E99)),0)+IF(AND(Schulden!J9&lt;Schulden!J18,H99&gt;0),MAX(0,H99+I99-MIN(Schulden!G9,H99+I99)),0)+IF(AND(Schulden!J10&lt;Schulden!J18,L99&gt;0),MAX(0,L99+M99-MIN(Schulden!G10,L99+M99)),0)+IF(AND(Schulden!J11&lt;Schulden!J18,P99&gt;0),MAX(0,P99+Q99-MIN(Schulden!G11,P99+Q99)),0)+IF(AND(Schulden!J12&lt;Schulden!J18,T99&gt;0),MAX(0,T99+U99-MIN(Schulden!G12,T99+U99)),0)+IF(AND(Schulden!J13&lt;Schulden!J18,X99&gt;0),MAX(0,X99+Y99-MIN(Schulden!G13,X99+Y99)),0)+IF(AND(Schulden!J14&lt;Schulden!J18,AB99&gt;0),MAX(0,AB99+AC99-MIN(Schulden!G14,AB99+AC99)),0)+IF(AND(Schulden!J15&lt;Schulden!J18,AF99&gt;0),MAX(0,AF99+AG99-MIN(Schulden!G15,AF99+AG99)),0)+IF(AND(Schulden!J16&lt;Schulden!J18,AJ99&gt;0),MAX(0,AJ99+AK99-MIN(Schulden!G16,AJ99+AK99)),0)+IF(AND(Schulden!J17&lt;Schulden!J18,AN99&gt;0),MAX(0,AN99+AO99-MIN(Schulden!G17,AN99+AO99)),0)+IF(AND(Schulden!J18&lt;Schulden!J18,AR99&gt;0),MAX(0,AR99+AS99-MIN(Schulden!G18,AR99+AS99)),0)+IF(AND(Schulden!J19&lt;Schulden!J18,AV99&gt;0),MAX(0,AV99+AW99-MIN(Schulden!G19,AV99+AW99)),0)+IF(AND(Schulden!J20&lt;Schulden!J18,AZ99&gt;0),MAX(0,AZ99+BA99-MIN(Schulden!G20,AZ99+BA99)),0)+IF(AND(Schulden!J21&lt;Schulden!J18,BD99&gt;0),MAX(0,BD99+BE99-MIN(Schulden!G21,BD99+BE99)),0)+IF(AND(Schulden!J22&lt;Schulden!J18,BH99&gt;0),MAX(0,BH99+BI99-MIN(Schulden!G22,BH99+BI99)),0))),MAX(0,AR99+AS99-MIN(Schulden!G18,AR99+AS99)))+SUMIFS(Sonderzahlungen!$D$8:$D$67,Sonderzahlungen!$G$8:$G$67,$B99,Sonderzahlungen!$E$8:$E$67,"Gezielte Schuld",Sonderzahlungen!$F$8:$F$67,Schulden!B18)))</f>
        <v/>
      </c>
      <c r="AU99" s="24">
        <f>MAX(0,AR99+AS99-AT99)</f>
        <v/>
      </c>
      <c r="AV99" s="24">
        <f>AY98</f>
        <v/>
      </c>
      <c r="AW99" s="24">
        <f>IF(AV99&lt;=0,0,AV99*Schulden!F19/12)</f>
        <v/>
      </c>
      <c r="AX99" s="24">
        <f>IF(AV99&lt;=0,0,MIN(AV99+AW99,MIN(Schulden!G19,AV99+AW99)+MIN(MAX(0,Strategie!$C$9+SUMIFS(Sonderzahlungen!$D$8:$D$67,Sonderzahlungen!$G$8:$G$67,$B99,Sonderzahlungen!$E$8:$E$67,"Nach Strategie")-(IF(AND(Schulden!J8&lt;Schulden!J19,D99&gt;0),MAX(0,D99+E99-MIN(Schulden!G8,D99+E99)),0)+IF(AND(Schulden!J9&lt;Schulden!J19,H99&gt;0),MAX(0,H99+I99-MIN(Schulden!G9,H99+I99)),0)+IF(AND(Schulden!J10&lt;Schulden!J19,L99&gt;0),MAX(0,L99+M99-MIN(Schulden!G10,L99+M99)),0)+IF(AND(Schulden!J11&lt;Schulden!J19,P99&gt;0),MAX(0,P99+Q99-MIN(Schulden!G11,P99+Q99)),0)+IF(AND(Schulden!J12&lt;Schulden!J19,T99&gt;0),MAX(0,T99+U99-MIN(Schulden!G12,T99+U99)),0)+IF(AND(Schulden!J13&lt;Schulden!J19,X99&gt;0),MAX(0,X99+Y99-MIN(Schulden!G13,X99+Y99)),0)+IF(AND(Schulden!J14&lt;Schulden!J19,AB99&gt;0),MAX(0,AB99+AC99-MIN(Schulden!G14,AB99+AC99)),0)+IF(AND(Schulden!J15&lt;Schulden!J19,AF99&gt;0),MAX(0,AF99+AG99-MIN(Schulden!G15,AF99+AG99)),0)+IF(AND(Schulden!J16&lt;Schulden!J19,AJ99&gt;0),MAX(0,AJ99+AK99-MIN(Schulden!G16,AJ99+AK99)),0)+IF(AND(Schulden!J17&lt;Schulden!J19,AN99&gt;0),MAX(0,AN99+AO99-MIN(Schulden!G17,AN99+AO99)),0)+IF(AND(Schulden!J18&lt;Schulden!J19,AR99&gt;0),MAX(0,AR99+AS99-MIN(Schulden!G18,AR99+AS99)),0)+IF(AND(Schulden!J19&lt;Schulden!J19,AV99&gt;0),MAX(0,AV99+AW99-MIN(Schulden!G19,AV99+AW99)),0)+IF(AND(Schulden!J20&lt;Schulden!J19,AZ99&gt;0),MAX(0,AZ99+BA99-MIN(Schulden!G20,AZ99+BA99)),0)+IF(AND(Schulden!J21&lt;Schulden!J19,BD99&gt;0),MAX(0,BD99+BE99-MIN(Schulden!G21,BD99+BE99)),0)+IF(AND(Schulden!J22&lt;Schulden!J19,BH99&gt;0),MAX(0,BH99+BI99-MIN(Schulden!G22,BH99+BI99)),0))),MAX(0,AV99+AW99-MIN(Schulden!G19,AV99+AW99)))+SUMIFS(Sonderzahlungen!$D$8:$D$67,Sonderzahlungen!$G$8:$G$67,$B99,Sonderzahlungen!$E$8:$E$67,"Gezielte Schuld",Sonderzahlungen!$F$8:$F$67,Schulden!B19)))</f>
        <v/>
      </c>
      <c r="AY99" s="24">
        <f>MAX(0,AV99+AW99-AX99)</f>
        <v/>
      </c>
      <c r="AZ99" s="24">
        <f>BC98</f>
        <v/>
      </c>
      <c r="BA99" s="24">
        <f>IF(AZ99&lt;=0,0,AZ99*Schulden!F20/12)</f>
        <v/>
      </c>
      <c r="BB99" s="24">
        <f>IF(AZ99&lt;=0,0,MIN(AZ99+BA99,MIN(Schulden!G20,AZ99+BA99)+MIN(MAX(0,Strategie!$C$9+SUMIFS(Sonderzahlungen!$D$8:$D$67,Sonderzahlungen!$G$8:$G$67,$B99,Sonderzahlungen!$E$8:$E$67,"Nach Strategie")-(IF(AND(Schulden!J8&lt;Schulden!J20,D99&gt;0),MAX(0,D99+E99-MIN(Schulden!G8,D99+E99)),0)+IF(AND(Schulden!J9&lt;Schulden!J20,H99&gt;0),MAX(0,H99+I99-MIN(Schulden!G9,H99+I99)),0)+IF(AND(Schulden!J10&lt;Schulden!J20,L99&gt;0),MAX(0,L99+M99-MIN(Schulden!G10,L99+M99)),0)+IF(AND(Schulden!J11&lt;Schulden!J20,P99&gt;0),MAX(0,P99+Q99-MIN(Schulden!G11,P99+Q99)),0)+IF(AND(Schulden!J12&lt;Schulden!J20,T99&gt;0),MAX(0,T99+U99-MIN(Schulden!G12,T99+U99)),0)+IF(AND(Schulden!J13&lt;Schulden!J20,X99&gt;0),MAX(0,X99+Y99-MIN(Schulden!G13,X99+Y99)),0)+IF(AND(Schulden!J14&lt;Schulden!J20,AB99&gt;0),MAX(0,AB99+AC99-MIN(Schulden!G14,AB99+AC99)),0)+IF(AND(Schulden!J15&lt;Schulden!J20,AF99&gt;0),MAX(0,AF99+AG99-MIN(Schulden!G15,AF99+AG99)),0)+IF(AND(Schulden!J16&lt;Schulden!J20,AJ99&gt;0),MAX(0,AJ99+AK99-MIN(Schulden!G16,AJ99+AK99)),0)+IF(AND(Schulden!J17&lt;Schulden!J20,AN99&gt;0),MAX(0,AN99+AO99-MIN(Schulden!G17,AN99+AO99)),0)+IF(AND(Schulden!J18&lt;Schulden!J20,AR99&gt;0),MAX(0,AR99+AS99-MIN(Schulden!G18,AR99+AS99)),0)+IF(AND(Schulden!J19&lt;Schulden!J20,AV99&gt;0),MAX(0,AV99+AW99-MIN(Schulden!G19,AV99+AW99)),0)+IF(AND(Schulden!J20&lt;Schulden!J20,AZ99&gt;0),MAX(0,AZ99+BA99-MIN(Schulden!G20,AZ99+BA99)),0)+IF(AND(Schulden!J21&lt;Schulden!J20,BD99&gt;0),MAX(0,BD99+BE99-MIN(Schulden!G21,BD99+BE99)),0)+IF(AND(Schulden!J22&lt;Schulden!J20,BH99&gt;0),MAX(0,BH99+BI99-MIN(Schulden!G22,BH99+BI99)),0))),MAX(0,AZ99+BA99-MIN(Schulden!G20,AZ99+BA99)))+SUMIFS(Sonderzahlungen!$D$8:$D$67,Sonderzahlungen!$G$8:$G$67,$B99,Sonderzahlungen!$E$8:$E$67,"Gezielte Schuld",Sonderzahlungen!$F$8:$F$67,Schulden!B20)))</f>
        <v/>
      </c>
      <c r="BC99" s="24">
        <f>MAX(0,AZ99+BA99-BB99)</f>
        <v/>
      </c>
      <c r="BD99" s="24">
        <f>BG98</f>
        <v/>
      </c>
      <c r="BE99" s="24">
        <f>IF(BD99&lt;=0,0,BD99*Schulden!F21/12)</f>
        <v/>
      </c>
      <c r="BF99" s="24">
        <f>IF(BD99&lt;=0,0,MIN(BD99+BE99,MIN(Schulden!G21,BD99+BE99)+MIN(MAX(0,Strategie!$C$9+SUMIFS(Sonderzahlungen!$D$8:$D$67,Sonderzahlungen!$G$8:$G$67,$B99,Sonderzahlungen!$E$8:$E$67,"Nach Strategie")-(IF(AND(Schulden!J8&lt;Schulden!J21,D99&gt;0),MAX(0,D99+E99-MIN(Schulden!G8,D99+E99)),0)+IF(AND(Schulden!J9&lt;Schulden!J21,H99&gt;0),MAX(0,H99+I99-MIN(Schulden!G9,H99+I99)),0)+IF(AND(Schulden!J10&lt;Schulden!J21,L99&gt;0),MAX(0,L99+M99-MIN(Schulden!G10,L99+M99)),0)+IF(AND(Schulden!J11&lt;Schulden!J21,P99&gt;0),MAX(0,P99+Q99-MIN(Schulden!G11,P99+Q99)),0)+IF(AND(Schulden!J12&lt;Schulden!J21,T99&gt;0),MAX(0,T99+U99-MIN(Schulden!G12,T99+U99)),0)+IF(AND(Schulden!J13&lt;Schulden!J21,X99&gt;0),MAX(0,X99+Y99-MIN(Schulden!G13,X99+Y99)),0)+IF(AND(Schulden!J14&lt;Schulden!J21,AB99&gt;0),MAX(0,AB99+AC99-MIN(Schulden!G14,AB99+AC99)),0)+IF(AND(Schulden!J15&lt;Schulden!J21,AF99&gt;0),MAX(0,AF99+AG99-MIN(Schulden!G15,AF99+AG99)),0)+IF(AND(Schulden!J16&lt;Schulden!J21,AJ99&gt;0),MAX(0,AJ99+AK99-MIN(Schulden!G16,AJ99+AK99)),0)+IF(AND(Schulden!J17&lt;Schulden!J21,AN99&gt;0),MAX(0,AN99+AO99-MIN(Schulden!G17,AN99+AO99)),0)+IF(AND(Schulden!J18&lt;Schulden!J21,AR99&gt;0),MAX(0,AR99+AS99-MIN(Schulden!G18,AR99+AS99)),0)+IF(AND(Schulden!J19&lt;Schulden!J21,AV99&gt;0),MAX(0,AV99+AW99-MIN(Schulden!G19,AV99+AW99)),0)+IF(AND(Schulden!J20&lt;Schulden!J21,AZ99&gt;0),MAX(0,AZ99+BA99-MIN(Schulden!G20,AZ99+BA99)),0)+IF(AND(Schulden!J21&lt;Schulden!J21,BD99&gt;0),MAX(0,BD99+BE99-MIN(Schulden!G21,BD99+BE99)),0)+IF(AND(Schulden!J22&lt;Schulden!J21,BH99&gt;0),MAX(0,BH99+BI99-MIN(Schulden!G22,BH99+BI99)),0))),MAX(0,BD99+BE99-MIN(Schulden!G21,BD99+BE99)))+SUMIFS(Sonderzahlungen!$D$8:$D$67,Sonderzahlungen!$G$8:$G$67,$B99,Sonderzahlungen!$E$8:$E$67,"Gezielte Schuld",Sonderzahlungen!$F$8:$F$67,Schulden!B21)))</f>
        <v/>
      </c>
      <c r="BG99" s="24">
        <f>MAX(0,BD99+BE99-BF99)</f>
        <v/>
      </c>
      <c r="BH99" s="24">
        <f>BK98</f>
        <v/>
      </c>
      <c r="BI99" s="24">
        <f>IF(BH99&lt;=0,0,BH99*Schulden!F22/12)</f>
        <v/>
      </c>
      <c r="BJ99" s="24">
        <f>IF(BH99&lt;=0,0,MIN(BH99+BI99,MIN(Schulden!G22,BH99+BI99)+MIN(MAX(0,Strategie!$C$9+SUMIFS(Sonderzahlungen!$D$8:$D$67,Sonderzahlungen!$G$8:$G$67,$B99,Sonderzahlungen!$E$8:$E$67,"Nach Strategie")-(IF(AND(Schulden!J8&lt;Schulden!J22,D99&gt;0),MAX(0,D99+E99-MIN(Schulden!G8,D99+E99)),0)+IF(AND(Schulden!J9&lt;Schulden!J22,H99&gt;0),MAX(0,H99+I99-MIN(Schulden!G9,H99+I99)),0)+IF(AND(Schulden!J10&lt;Schulden!J22,L99&gt;0),MAX(0,L99+M99-MIN(Schulden!G10,L99+M99)),0)+IF(AND(Schulden!J11&lt;Schulden!J22,P99&gt;0),MAX(0,P99+Q99-MIN(Schulden!G11,P99+Q99)),0)+IF(AND(Schulden!J12&lt;Schulden!J22,T99&gt;0),MAX(0,T99+U99-MIN(Schulden!G12,T99+U99)),0)+IF(AND(Schulden!J13&lt;Schulden!J22,X99&gt;0),MAX(0,X99+Y99-MIN(Schulden!G13,X99+Y99)),0)+IF(AND(Schulden!J14&lt;Schulden!J22,AB99&gt;0),MAX(0,AB99+AC99-MIN(Schulden!G14,AB99+AC99)),0)+IF(AND(Schulden!J15&lt;Schulden!J22,AF99&gt;0),MAX(0,AF99+AG99-MIN(Schulden!G15,AF99+AG99)),0)+IF(AND(Schulden!J16&lt;Schulden!J22,AJ99&gt;0),MAX(0,AJ99+AK99-MIN(Schulden!G16,AJ99+AK99)),0)+IF(AND(Schulden!J17&lt;Schulden!J22,AN99&gt;0),MAX(0,AN99+AO99-MIN(Schulden!G17,AN99+AO99)),0)+IF(AND(Schulden!J18&lt;Schulden!J22,AR99&gt;0),MAX(0,AR99+AS99-MIN(Schulden!G18,AR99+AS99)),0)+IF(AND(Schulden!J19&lt;Schulden!J22,AV99&gt;0),MAX(0,AV99+AW99-MIN(Schulden!G19,AV99+AW99)),0)+IF(AND(Schulden!J20&lt;Schulden!J22,AZ99&gt;0),MAX(0,AZ99+BA99-MIN(Schulden!G20,AZ99+BA99)),0)+IF(AND(Schulden!J21&lt;Schulden!J22,BD99&gt;0),MAX(0,BD99+BE99-MIN(Schulden!G21,BD99+BE99)),0)+IF(AND(Schulden!J22&lt;Schulden!J22,BH99&gt;0),MAX(0,BH99+BI99-MIN(Schulden!G22,BH99+BI99)),0))),MAX(0,BH99+BI99-MIN(Schulden!G22,BH99+BI99)))+SUMIFS(Sonderzahlungen!$D$8:$D$67,Sonderzahlungen!$G$8:$G$67,$B99,Sonderzahlungen!$E$8:$E$67,"Gezielte Schuld",Sonderzahlungen!$F$8:$F$67,Schulden!B22)))</f>
        <v/>
      </c>
      <c r="BK99" s="24">
        <f>MAX(0,BH99+BI99-BJ99)</f>
        <v/>
      </c>
    </row>
    <row r="100">
      <c r="B100" s="23">
        <f>EDATE(B99,1)</f>
        <v/>
      </c>
      <c r="C100" s="24">
        <f>SUMIFS(Sonderzahlungen!$D$8:$D$67,Sonderzahlungen!$G$8:$G$67,B100)</f>
        <v/>
      </c>
      <c r="D100" s="24">
        <f>G99</f>
        <v/>
      </c>
      <c r="E100" s="24">
        <f>IF(D100&lt;=0,0,D100*Schulden!F8/12)</f>
        <v/>
      </c>
      <c r="F100" s="24">
        <f>IF(D100&lt;=0,0,MIN(D100+E100,MIN(Schulden!G8,D100+E100)+MIN(MAX(0,Strategie!$C$9+SUMIFS(Sonderzahlungen!$D$8:$D$67,Sonderzahlungen!$G$8:$G$67,$B100,Sonderzahlungen!$E$8:$E$67,"Nach Strategie")-(IF(AND(Schulden!J8&lt;Schulden!J8,D100&gt;0),MAX(0,D100+E100-MIN(Schulden!G8,D100+E100)),0)+IF(AND(Schulden!J9&lt;Schulden!J8,H100&gt;0),MAX(0,H100+I100-MIN(Schulden!G9,H100+I100)),0)+IF(AND(Schulden!J10&lt;Schulden!J8,L100&gt;0),MAX(0,L100+M100-MIN(Schulden!G10,L100+M100)),0)+IF(AND(Schulden!J11&lt;Schulden!J8,P100&gt;0),MAX(0,P100+Q100-MIN(Schulden!G11,P100+Q100)),0)+IF(AND(Schulden!J12&lt;Schulden!J8,T100&gt;0),MAX(0,T100+U100-MIN(Schulden!G12,T100+U100)),0)+IF(AND(Schulden!J13&lt;Schulden!J8,X100&gt;0),MAX(0,X100+Y100-MIN(Schulden!G13,X100+Y100)),0)+IF(AND(Schulden!J14&lt;Schulden!J8,AB100&gt;0),MAX(0,AB100+AC100-MIN(Schulden!G14,AB100+AC100)),0)+IF(AND(Schulden!J15&lt;Schulden!J8,AF100&gt;0),MAX(0,AF100+AG100-MIN(Schulden!G15,AF100+AG100)),0)+IF(AND(Schulden!J16&lt;Schulden!J8,AJ100&gt;0),MAX(0,AJ100+AK100-MIN(Schulden!G16,AJ100+AK100)),0)+IF(AND(Schulden!J17&lt;Schulden!J8,AN100&gt;0),MAX(0,AN100+AO100-MIN(Schulden!G17,AN100+AO100)),0)+IF(AND(Schulden!J18&lt;Schulden!J8,AR100&gt;0),MAX(0,AR100+AS100-MIN(Schulden!G18,AR100+AS100)),0)+IF(AND(Schulden!J19&lt;Schulden!J8,AV100&gt;0),MAX(0,AV100+AW100-MIN(Schulden!G19,AV100+AW100)),0)+IF(AND(Schulden!J20&lt;Schulden!J8,AZ100&gt;0),MAX(0,AZ100+BA100-MIN(Schulden!G20,AZ100+BA100)),0)+IF(AND(Schulden!J21&lt;Schulden!J8,BD100&gt;0),MAX(0,BD100+BE100-MIN(Schulden!G21,BD100+BE100)),0)+IF(AND(Schulden!J22&lt;Schulden!J8,BH100&gt;0),MAX(0,BH100+BI100-MIN(Schulden!G22,BH100+BI100)),0))),MAX(0,D100+E100-MIN(Schulden!G8,D100+E100)))+SUMIFS(Sonderzahlungen!$D$8:$D$67,Sonderzahlungen!$G$8:$G$67,$B100,Sonderzahlungen!$E$8:$E$67,"Gezielte Schuld",Sonderzahlungen!$F$8:$F$67,Schulden!B8)))</f>
        <v/>
      </c>
      <c r="G100" s="24">
        <f>MAX(0,D100+E100-F100)</f>
        <v/>
      </c>
      <c r="H100" s="24">
        <f>K99</f>
        <v/>
      </c>
      <c r="I100" s="24">
        <f>IF(H100&lt;=0,0,H100*Schulden!F9/12)</f>
        <v/>
      </c>
      <c r="J100" s="24">
        <f>IF(H100&lt;=0,0,MIN(H100+I100,MIN(Schulden!G9,H100+I100)+MIN(MAX(0,Strategie!$C$9+SUMIFS(Sonderzahlungen!$D$8:$D$67,Sonderzahlungen!$G$8:$G$67,$B100,Sonderzahlungen!$E$8:$E$67,"Nach Strategie")-(IF(AND(Schulden!J8&lt;Schulden!J9,D100&gt;0),MAX(0,D100+E100-MIN(Schulden!G8,D100+E100)),0)+IF(AND(Schulden!J9&lt;Schulden!J9,H100&gt;0),MAX(0,H100+I100-MIN(Schulden!G9,H100+I100)),0)+IF(AND(Schulden!J10&lt;Schulden!J9,L100&gt;0),MAX(0,L100+M100-MIN(Schulden!G10,L100+M100)),0)+IF(AND(Schulden!J11&lt;Schulden!J9,P100&gt;0),MAX(0,P100+Q100-MIN(Schulden!G11,P100+Q100)),0)+IF(AND(Schulden!J12&lt;Schulden!J9,T100&gt;0),MAX(0,T100+U100-MIN(Schulden!G12,T100+U100)),0)+IF(AND(Schulden!J13&lt;Schulden!J9,X100&gt;0),MAX(0,X100+Y100-MIN(Schulden!G13,X100+Y100)),0)+IF(AND(Schulden!J14&lt;Schulden!J9,AB100&gt;0),MAX(0,AB100+AC100-MIN(Schulden!G14,AB100+AC100)),0)+IF(AND(Schulden!J15&lt;Schulden!J9,AF100&gt;0),MAX(0,AF100+AG100-MIN(Schulden!G15,AF100+AG100)),0)+IF(AND(Schulden!J16&lt;Schulden!J9,AJ100&gt;0),MAX(0,AJ100+AK100-MIN(Schulden!G16,AJ100+AK100)),0)+IF(AND(Schulden!J17&lt;Schulden!J9,AN100&gt;0),MAX(0,AN100+AO100-MIN(Schulden!G17,AN100+AO100)),0)+IF(AND(Schulden!J18&lt;Schulden!J9,AR100&gt;0),MAX(0,AR100+AS100-MIN(Schulden!G18,AR100+AS100)),0)+IF(AND(Schulden!J19&lt;Schulden!J9,AV100&gt;0),MAX(0,AV100+AW100-MIN(Schulden!G19,AV100+AW100)),0)+IF(AND(Schulden!J20&lt;Schulden!J9,AZ100&gt;0),MAX(0,AZ100+BA100-MIN(Schulden!G20,AZ100+BA100)),0)+IF(AND(Schulden!J21&lt;Schulden!J9,BD100&gt;0),MAX(0,BD100+BE100-MIN(Schulden!G21,BD100+BE100)),0)+IF(AND(Schulden!J22&lt;Schulden!J9,BH100&gt;0),MAX(0,BH100+BI100-MIN(Schulden!G22,BH100+BI100)),0))),MAX(0,H100+I100-MIN(Schulden!G9,H100+I100)))+SUMIFS(Sonderzahlungen!$D$8:$D$67,Sonderzahlungen!$G$8:$G$67,$B100,Sonderzahlungen!$E$8:$E$67,"Gezielte Schuld",Sonderzahlungen!$F$8:$F$67,Schulden!B9)))</f>
        <v/>
      </c>
      <c r="K100" s="24">
        <f>MAX(0,H100+I100-J100)</f>
        <v/>
      </c>
      <c r="L100" s="24">
        <f>O99</f>
        <v/>
      </c>
      <c r="M100" s="24">
        <f>IF(L100&lt;=0,0,L100*Schulden!F10/12)</f>
        <v/>
      </c>
      <c r="N100" s="24">
        <f>IF(L100&lt;=0,0,MIN(L100+M100,MIN(Schulden!G10,L100+M100)+MIN(MAX(0,Strategie!$C$9+SUMIFS(Sonderzahlungen!$D$8:$D$67,Sonderzahlungen!$G$8:$G$67,$B100,Sonderzahlungen!$E$8:$E$67,"Nach Strategie")-(IF(AND(Schulden!J8&lt;Schulden!J10,D100&gt;0),MAX(0,D100+E100-MIN(Schulden!G8,D100+E100)),0)+IF(AND(Schulden!J9&lt;Schulden!J10,H100&gt;0),MAX(0,H100+I100-MIN(Schulden!G9,H100+I100)),0)+IF(AND(Schulden!J10&lt;Schulden!J10,L100&gt;0),MAX(0,L100+M100-MIN(Schulden!G10,L100+M100)),0)+IF(AND(Schulden!J11&lt;Schulden!J10,P100&gt;0),MAX(0,P100+Q100-MIN(Schulden!G11,P100+Q100)),0)+IF(AND(Schulden!J12&lt;Schulden!J10,T100&gt;0),MAX(0,T100+U100-MIN(Schulden!G12,T100+U100)),0)+IF(AND(Schulden!J13&lt;Schulden!J10,X100&gt;0),MAX(0,X100+Y100-MIN(Schulden!G13,X100+Y100)),0)+IF(AND(Schulden!J14&lt;Schulden!J10,AB100&gt;0),MAX(0,AB100+AC100-MIN(Schulden!G14,AB100+AC100)),0)+IF(AND(Schulden!J15&lt;Schulden!J10,AF100&gt;0),MAX(0,AF100+AG100-MIN(Schulden!G15,AF100+AG100)),0)+IF(AND(Schulden!J16&lt;Schulden!J10,AJ100&gt;0),MAX(0,AJ100+AK100-MIN(Schulden!G16,AJ100+AK100)),0)+IF(AND(Schulden!J17&lt;Schulden!J10,AN100&gt;0),MAX(0,AN100+AO100-MIN(Schulden!G17,AN100+AO100)),0)+IF(AND(Schulden!J18&lt;Schulden!J10,AR100&gt;0),MAX(0,AR100+AS100-MIN(Schulden!G18,AR100+AS100)),0)+IF(AND(Schulden!J19&lt;Schulden!J10,AV100&gt;0),MAX(0,AV100+AW100-MIN(Schulden!G19,AV100+AW100)),0)+IF(AND(Schulden!J20&lt;Schulden!J10,AZ100&gt;0),MAX(0,AZ100+BA100-MIN(Schulden!G20,AZ100+BA100)),0)+IF(AND(Schulden!J21&lt;Schulden!J10,BD100&gt;0),MAX(0,BD100+BE100-MIN(Schulden!G21,BD100+BE100)),0)+IF(AND(Schulden!J22&lt;Schulden!J10,BH100&gt;0),MAX(0,BH100+BI100-MIN(Schulden!G22,BH100+BI100)),0))),MAX(0,L100+M100-MIN(Schulden!G10,L100+M100)))+SUMIFS(Sonderzahlungen!$D$8:$D$67,Sonderzahlungen!$G$8:$G$67,$B100,Sonderzahlungen!$E$8:$E$67,"Gezielte Schuld",Sonderzahlungen!$F$8:$F$67,Schulden!B10)))</f>
        <v/>
      </c>
      <c r="O100" s="24">
        <f>MAX(0,L100+M100-N100)</f>
        <v/>
      </c>
      <c r="P100" s="24">
        <f>S99</f>
        <v/>
      </c>
      <c r="Q100" s="24">
        <f>IF(P100&lt;=0,0,P100*Schulden!F11/12)</f>
        <v/>
      </c>
      <c r="R100" s="24">
        <f>IF(P100&lt;=0,0,MIN(P100+Q100,MIN(Schulden!G11,P100+Q100)+MIN(MAX(0,Strategie!$C$9+SUMIFS(Sonderzahlungen!$D$8:$D$67,Sonderzahlungen!$G$8:$G$67,$B100,Sonderzahlungen!$E$8:$E$67,"Nach Strategie")-(IF(AND(Schulden!J8&lt;Schulden!J11,D100&gt;0),MAX(0,D100+E100-MIN(Schulden!G8,D100+E100)),0)+IF(AND(Schulden!J9&lt;Schulden!J11,H100&gt;0),MAX(0,H100+I100-MIN(Schulden!G9,H100+I100)),0)+IF(AND(Schulden!J10&lt;Schulden!J11,L100&gt;0),MAX(0,L100+M100-MIN(Schulden!G10,L100+M100)),0)+IF(AND(Schulden!J11&lt;Schulden!J11,P100&gt;0),MAX(0,P100+Q100-MIN(Schulden!G11,P100+Q100)),0)+IF(AND(Schulden!J12&lt;Schulden!J11,T100&gt;0),MAX(0,T100+U100-MIN(Schulden!G12,T100+U100)),0)+IF(AND(Schulden!J13&lt;Schulden!J11,X100&gt;0),MAX(0,X100+Y100-MIN(Schulden!G13,X100+Y100)),0)+IF(AND(Schulden!J14&lt;Schulden!J11,AB100&gt;0),MAX(0,AB100+AC100-MIN(Schulden!G14,AB100+AC100)),0)+IF(AND(Schulden!J15&lt;Schulden!J11,AF100&gt;0),MAX(0,AF100+AG100-MIN(Schulden!G15,AF100+AG100)),0)+IF(AND(Schulden!J16&lt;Schulden!J11,AJ100&gt;0),MAX(0,AJ100+AK100-MIN(Schulden!G16,AJ100+AK100)),0)+IF(AND(Schulden!J17&lt;Schulden!J11,AN100&gt;0),MAX(0,AN100+AO100-MIN(Schulden!G17,AN100+AO100)),0)+IF(AND(Schulden!J18&lt;Schulden!J11,AR100&gt;0),MAX(0,AR100+AS100-MIN(Schulden!G18,AR100+AS100)),0)+IF(AND(Schulden!J19&lt;Schulden!J11,AV100&gt;0),MAX(0,AV100+AW100-MIN(Schulden!G19,AV100+AW100)),0)+IF(AND(Schulden!J20&lt;Schulden!J11,AZ100&gt;0),MAX(0,AZ100+BA100-MIN(Schulden!G20,AZ100+BA100)),0)+IF(AND(Schulden!J21&lt;Schulden!J11,BD100&gt;0),MAX(0,BD100+BE100-MIN(Schulden!G21,BD100+BE100)),0)+IF(AND(Schulden!J22&lt;Schulden!J11,BH100&gt;0),MAX(0,BH100+BI100-MIN(Schulden!G22,BH100+BI100)),0))),MAX(0,P100+Q100-MIN(Schulden!G11,P100+Q100)))+SUMIFS(Sonderzahlungen!$D$8:$D$67,Sonderzahlungen!$G$8:$G$67,$B100,Sonderzahlungen!$E$8:$E$67,"Gezielte Schuld",Sonderzahlungen!$F$8:$F$67,Schulden!B11)))</f>
        <v/>
      </c>
      <c r="S100" s="24">
        <f>MAX(0,P100+Q100-R100)</f>
        <v/>
      </c>
      <c r="T100" s="24">
        <f>W99</f>
        <v/>
      </c>
      <c r="U100" s="24">
        <f>IF(T100&lt;=0,0,T100*Schulden!F12/12)</f>
        <v/>
      </c>
      <c r="V100" s="24">
        <f>IF(T100&lt;=0,0,MIN(T100+U100,MIN(Schulden!G12,T100+U100)+MIN(MAX(0,Strategie!$C$9+SUMIFS(Sonderzahlungen!$D$8:$D$67,Sonderzahlungen!$G$8:$G$67,$B100,Sonderzahlungen!$E$8:$E$67,"Nach Strategie")-(IF(AND(Schulden!J8&lt;Schulden!J12,D100&gt;0),MAX(0,D100+E100-MIN(Schulden!G8,D100+E100)),0)+IF(AND(Schulden!J9&lt;Schulden!J12,H100&gt;0),MAX(0,H100+I100-MIN(Schulden!G9,H100+I100)),0)+IF(AND(Schulden!J10&lt;Schulden!J12,L100&gt;0),MAX(0,L100+M100-MIN(Schulden!G10,L100+M100)),0)+IF(AND(Schulden!J11&lt;Schulden!J12,P100&gt;0),MAX(0,P100+Q100-MIN(Schulden!G11,P100+Q100)),0)+IF(AND(Schulden!J12&lt;Schulden!J12,T100&gt;0),MAX(0,T100+U100-MIN(Schulden!G12,T100+U100)),0)+IF(AND(Schulden!J13&lt;Schulden!J12,X100&gt;0),MAX(0,X100+Y100-MIN(Schulden!G13,X100+Y100)),0)+IF(AND(Schulden!J14&lt;Schulden!J12,AB100&gt;0),MAX(0,AB100+AC100-MIN(Schulden!G14,AB100+AC100)),0)+IF(AND(Schulden!J15&lt;Schulden!J12,AF100&gt;0),MAX(0,AF100+AG100-MIN(Schulden!G15,AF100+AG100)),0)+IF(AND(Schulden!J16&lt;Schulden!J12,AJ100&gt;0),MAX(0,AJ100+AK100-MIN(Schulden!G16,AJ100+AK100)),0)+IF(AND(Schulden!J17&lt;Schulden!J12,AN100&gt;0),MAX(0,AN100+AO100-MIN(Schulden!G17,AN100+AO100)),0)+IF(AND(Schulden!J18&lt;Schulden!J12,AR100&gt;0),MAX(0,AR100+AS100-MIN(Schulden!G18,AR100+AS100)),0)+IF(AND(Schulden!J19&lt;Schulden!J12,AV100&gt;0),MAX(0,AV100+AW100-MIN(Schulden!G19,AV100+AW100)),0)+IF(AND(Schulden!J20&lt;Schulden!J12,AZ100&gt;0),MAX(0,AZ100+BA100-MIN(Schulden!G20,AZ100+BA100)),0)+IF(AND(Schulden!J21&lt;Schulden!J12,BD100&gt;0),MAX(0,BD100+BE100-MIN(Schulden!G21,BD100+BE100)),0)+IF(AND(Schulden!J22&lt;Schulden!J12,BH100&gt;0),MAX(0,BH100+BI100-MIN(Schulden!G22,BH100+BI100)),0))),MAX(0,T100+U100-MIN(Schulden!G12,T100+U100)))+SUMIFS(Sonderzahlungen!$D$8:$D$67,Sonderzahlungen!$G$8:$G$67,$B100,Sonderzahlungen!$E$8:$E$67,"Gezielte Schuld",Sonderzahlungen!$F$8:$F$67,Schulden!B12)))</f>
        <v/>
      </c>
      <c r="W100" s="24">
        <f>MAX(0,T100+U100-V100)</f>
        <v/>
      </c>
      <c r="X100" s="24">
        <f>AA99</f>
        <v/>
      </c>
      <c r="Y100" s="24">
        <f>IF(X100&lt;=0,0,X100*Schulden!F13/12)</f>
        <v/>
      </c>
      <c r="Z100" s="24">
        <f>IF(X100&lt;=0,0,MIN(X100+Y100,MIN(Schulden!G13,X100+Y100)+MIN(MAX(0,Strategie!$C$9+SUMIFS(Sonderzahlungen!$D$8:$D$67,Sonderzahlungen!$G$8:$G$67,$B100,Sonderzahlungen!$E$8:$E$67,"Nach Strategie")-(IF(AND(Schulden!J8&lt;Schulden!J13,D100&gt;0),MAX(0,D100+E100-MIN(Schulden!G8,D100+E100)),0)+IF(AND(Schulden!J9&lt;Schulden!J13,H100&gt;0),MAX(0,H100+I100-MIN(Schulden!G9,H100+I100)),0)+IF(AND(Schulden!J10&lt;Schulden!J13,L100&gt;0),MAX(0,L100+M100-MIN(Schulden!G10,L100+M100)),0)+IF(AND(Schulden!J11&lt;Schulden!J13,P100&gt;0),MAX(0,P100+Q100-MIN(Schulden!G11,P100+Q100)),0)+IF(AND(Schulden!J12&lt;Schulden!J13,T100&gt;0),MAX(0,T100+U100-MIN(Schulden!G12,T100+U100)),0)+IF(AND(Schulden!J13&lt;Schulden!J13,X100&gt;0),MAX(0,X100+Y100-MIN(Schulden!G13,X100+Y100)),0)+IF(AND(Schulden!J14&lt;Schulden!J13,AB100&gt;0),MAX(0,AB100+AC100-MIN(Schulden!G14,AB100+AC100)),0)+IF(AND(Schulden!J15&lt;Schulden!J13,AF100&gt;0),MAX(0,AF100+AG100-MIN(Schulden!G15,AF100+AG100)),0)+IF(AND(Schulden!J16&lt;Schulden!J13,AJ100&gt;0),MAX(0,AJ100+AK100-MIN(Schulden!G16,AJ100+AK100)),0)+IF(AND(Schulden!J17&lt;Schulden!J13,AN100&gt;0),MAX(0,AN100+AO100-MIN(Schulden!G17,AN100+AO100)),0)+IF(AND(Schulden!J18&lt;Schulden!J13,AR100&gt;0),MAX(0,AR100+AS100-MIN(Schulden!G18,AR100+AS100)),0)+IF(AND(Schulden!J19&lt;Schulden!J13,AV100&gt;0),MAX(0,AV100+AW100-MIN(Schulden!G19,AV100+AW100)),0)+IF(AND(Schulden!J20&lt;Schulden!J13,AZ100&gt;0),MAX(0,AZ100+BA100-MIN(Schulden!G20,AZ100+BA100)),0)+IF(AND(Schulden!J21&lt;Schulden!J13,BD100&gt;0),MAX(0,BD100+BE100-MIN(Schulden!G21,BD100+BE100)),0)+IF(AND(Schulden!J22&lt;Schulden!J13,BH100&gt;0),MAX(0,BH100+BI100-MIN(Schulden!G22,BH100+BI100)),0))),MAX(0,X100+Y100-MIN(Schulden!G13,X100+Y100)))+SUMIFS(Sonderzahlungen!$D$8:$D$67,Sonderzahlungen!$G$8:$G$67,$B100,Sonderzahlungen!$E$8:$E$67,"Gezielte Schuld",Sonderzahlungen!$F$8:$F$67,Schulden!B13)))</f>
        <v/>
      </c>
      <c r="AA100" s="24">
        <f>MAX(0,X100+Y100-Z100)</f>
        <v/>
      </c>
      <c r="AB100" s="24">
        <f>AE99</f>
        <v/>
      </c>
      <c r="AC100" s="24">
        <f>IF(AB100&lt;=0,0,AB100*Schulden!F14/12)</f>
        <v/>
      </c>
      <c r="AD100" s="24">
        <f>IF(AB100&lt;=0,0,MIN(AB100+AC100,MIN(Schulden!G14,AB100+AC100)+MIN(MAX(0,Strategie!$C$9+SUMIFS(Sonderzahlungen!$D$8:$D$67,Sonderzahlungen!$G$8:$G$67,$B100,Sonderzahlungen!$E$8:$E$67,"Nach Strategie")-(IF(AND(Schulden!J8&lt;Schulden!J14,D100&gt;0),MAX(0,D100+E100-MIN(Schulden!G8,D100+E100)),0)+IF(AND(Schulden!J9&lt;Schulden!J14,H100&gt;0),MAX(0,H100+I100-MIN(Schulden!G9,H100+I100)),0)+IF(AND(Schulden!J10&lt;Schulden!J14,L100&gt;0),MAX(0,L100+M100-MIN(Schulden!G10,L100+M100)),0)+IF(AND(Schulden!J11&lt;Schulden!J14,P100&gt;0),MAX(0,P100+Q100-MIN(Schulden!G11,P100+Q100)),0)+IF(AND(Schulden!J12&lt;Schulden!J14,T100&gt;0),MAX(0,T100+U100-MIN(Schulden!G12,T100+U100)),0)+IF(AND(Schulden!J13&lt;Schulden!J14,X100&gt;0),MAX(0,X100+Y100-MIN(Schulden!G13,X100+Y100)),0)+IF(AND(Schulden!J14&lt;Schulden!J14,AB100&gt;0),MAX(0,AB100+AC100-MIN(Schulden!G14,AB100+AC100)),0)+IF(AND(Schulden!J15&lt;Schulden!J14,AF100&gt;0),MAX(0,AF100+AG100-MIN(Schulden!G15,AF100+AG100)),0)+IF(AND(Schulden!J16&lt;Schulden!J14,AJ100&gt;0),MAX(0,AJ100+AK100-MIN(Schulden!G16,AJ100+AK100)),0)+IF(AND(Schulden!J17&lt;Schulden!J14,AN100&gt;0),MAX(0,AN100+AO100-MIN(Schulden!G17,AN100+AO100)),0)+IF(AND(Schulden!J18&lt;Schulden!J14,AR100&gt;0),MAX(0,AR100+AS100-MIN(Schulden!G18,AR100+AS100)),0)+IF(AND(Schulden!J19&lt;Schulden!J14,AV100&gt;0),MAX(0,AV100+AW100-MIN(Schulden!G19,AV100+AW100)),0)+IF(AND(Schulden!J20&lt;Schulden!J14,AZ100&gt;0),MAX(0,AZ100+BA100-MIN(Schulden!G20,AZ100+BA100)),0)+IF(AND(Schulden!J21&lt;Schulden!J14,BD100&gt;0),MAX(0,BD100+BE100-MIN(Schulden!G21,BD100+BE100)),0)+IF(AND(Schulden!J22&lt;Schulden!J14,BH100&gt;0),MAX(0,BH100+BI100-MIN(Schulden!G22,BH100+BI100)),0))),MAX(0,AB100+AC100-MIN(Schulden!G14,AB100+AC100)))+SUMIFS(Sonderzahlungen!$D$8:$D$67,Sonderzahlungen!$G$8:$G$67,$B100,Sonderzahlungen!$E$8:$E$67,"Gezielte Schuld",Sonderzahlungen!$F$8:$F$67,Schulden!B14)))</f>
        <v/>
      </c>
      <c r="AE100" s="24">
        <f>MAX(0,AB100+AC100-AD100)</f>
        <v/>
      </c>
      <c r="AF100" s="24">
        <f>AI99</f>
        <v/>
      </c>
      <c r="AG100" s="24">
        <f>IF(AF100&lt;=0,0,AF100*Schulden!F15/12)</f>
        <v/>
      </c>
      <c r="AH100" s="24">
        <f>IF(AF100&lt;=0,0,MIN(AF100+AG100,MIN(Schulden!G15,AF100+AG100)+MIN(MAX(0,Strategie!$C$9+SUMIFS(Sonderzahlungen!$D$8:$D$67,Sonderzahlungen!$G$8:$G$67,$B100,Sonderzahlungen!$E$8:$E$67,"Nach Strategie")-(IF(AND(Schulden!J8&lt;Schulden!J15,D100&gt;0),MAX(0,D100+E100-MIN(Schulden!G8,D100+E100)),0)+IF(AND(Schulden!J9&lt;Schulden!J15,H100&gt;0),MAX(0,H100+I100-MIN(Schulden!G9,H100+I100)),0)+IF(AND(Schulden!J10&lt;Schulden!J15,L100&gt;0),MAX(0,L100+M100-MIN(Schulden!G10,L100+M100)),0)+IF(AND(Schulden!J11&lt;Schulden!J15,P100&gt;0),MAX(0,P100+Q100-MIN(Schulden!G11,P100+Q100)),0)+IF(AND(Schulden!J12&lt;Schulden!J15,T100&gt;0),MAX(0,T100+U100-MIN(Schulden!G12,T100+U100)),0)+IF(AND(Schulden!J13&lt;Schulden!J15,X100&gt;0),MAX(0,X100+Y100-MIN(Schulden!G13,X100+Y100)),0)+IF(AND(Schulden!J14&lt;Schulden!J15,AB100&gt;0),MAX(0,AB100+AC100-MIN(Schulden!G14,AB100+AC100)),0)+IF(AND(Schulden!J15&lt;Schulden!J15,AF100&gt;0),MAX(0,AF100+AG100-MIN(Schulden!G15,AF100+AG100)),0)+IF(AND(Schulden!J16&lt;Schulden!J15,AJ100&gt;0),MAX(0,AJ100+AK100-MIN(Schulden!G16,AJ100+AK100)),0)+IF(AND(Schulden!J17&lt;Schulden!J15,AN100&gt;0),MAX(0,AN100+AO100-MIN(Schulden!G17,AN100+AO100)),0)+IF(AND(Schulden!J18&lt;Schulden!J15,AR100&gt;0),MAX(0,AR100+AS100-MIN(Schulden!G18,AR100+AS100)),0)+IF(AND(Schulden!J19&lt;Schulden!J15,AV100&gt;0),MAX(0,AV100+AW100-MIN(Schulden!G19,AV100+AW100)),0)+IF(AND(Schulden!J20&lt;Schulden!J15,AZ100&gt;0),MAX(0,AZ100+BA100-MIN(Schulden!G20,AZ100+BA100)),0)+IF(AND(Schulden!J21&lt;Schulden!J15,BD100&gt;0),MAX(0,BD100+BE100-MIN(Schulden!G21,BD100+BE100)),0)+IF(AND(Schulden!J22&lt;Schulden!J15,BH100&gt;0),MAX(0,BH100+BI100-MIN(Schulden!G22,BH100+BI100)),0))),MAX(0,AF100+AG100-MIN(Schulden!G15,AF100+AG100)))+SUMIFS(Sonderzahlungen!$D$8:$D$67,Sonderzahlungen!$G$8:$G$67,$B100,Sonderzahlungen!$E$8:$E$67,"Gezielte Schuld",Sonderzahlungen!$F$8:$F$67,Schulden!B15)))</f>
        <v/>
      </c>
      <c r="AI100" s="24">
        <f>MAX(0,AF100+AG100-AH100)</f>
        <v/>
      </c>
      <c r="AJ100" s="24">
        <f>AM99</f>
        <v/>
      </c>
      <c r="AK100" s="24">
        <f>IF(AJ100&lt;=0,0,AJ100*Schulden!F16/12)</f>
        <v/>
      </c>
      <c r="AL100" s="24">
        <f>IF(AJ100&lt;=0,0,MIN(AJ100+AK100,MIN(Schulden!G16,AJ100+AK100)+MIN(MAX(0,Strategie!$C$9+SUMIFS(Sonderzahlungen!$D$8:$D$67,Sonderzahlungen!$G$8:$G$67,$B100,Sonderzahlungen!$E$8:$E$67,"Nach Strategie")-(IF(AND(Schulden!J8&lt;Schulden!J16,D100&gt;0),MAX(0,D100+E100-MIN(Schulden!G8,D100+E100)),0)+IF(AND(Schulden!J9&lt;Schulden!J16,H100&gt;0),MAX(0,H100+I100-MIN(Schulden!G9,H100+I100)),0)+IF(AND(Schulden!J10&lt;Schulden!J16,L100&gt;0),MAX(0,L100+M100-MIN(Schulden!G10,L100+M100)),0)+IF(AND(Schulden!J11&lt;Schulden!J16,P100&gt;0),MAX(0,P100+Q100-MIN(Schulden!G11,P100+Q100)),0)+IF(AND(Schulden!J12&lt;Schulden!J16,T100&gt;0),MAX(0,T100+U100-MIN(Schulden!G12,T100+U100)),0)+IF(AND(Schulden!J13&lt;Schulden!J16,X100&gt;0),MAX(0,X100+Y100-MIN(Schulden!G13,X100+Y100)),0)+IF(AND(Schulden!J14&lt;Schulden!J16,AB100&gt;0),MAX(0,AB100+AC100-MIN(Schulden!G14,AB100+AC100)),0)+IF(AND(Schulden!J15&lt;Schulden!J16,AF100&gt;0),MAX(0,AF100+AG100-MIN(Schulden!G15,AF100+AG100)),0)+IF(AND(Schulden!J16&lt;Schulden!J16,AJ100&gt;0),MAX(0,AJ100+AK100-MIN(Schulden!G16,AJ100+AK100)),0)+IF(AND(Schulden!J17&lt;Schulden!J16,AN100&gt;0),MAX(0,AN100+AO100-MIN(Schulden!G17,AN100+AO100)),0)+IF(AND(Schulden!J18&lt;Schulden!J16,AR100&gt;0),MAX(0,AR100+AS100-MIN(Schulden!G18,AR100+AS100)),0)+IF(AND(Schulden!J19&lt;Schulden!J16,AV100&gt;0),MAX(0,AV100+AW100-MIN(Schulden!G19,AV100+AW100)),0)+IF(AND(Schulden!J20&lt;Schulden!J16,AZ100&gt;0),MAX(0,AZ100+BA100-MIN(Schulden!G20,AZ100+BA100)),0)+IF(AND(Schulden!J21&lt;Schulden!J16,BD100&gt;0),MAX(0,BD100+BE100-MIN(Schulden!G21,BD100+BE100)),0)+IF(AND(Schulden!J22&lt;Schulden!J16,BH100&gt;0),MAX(0,BH100+BI100-MIN(Schulden!G22,BH100+BI100)),0))),MAX(0,AJ100+AK100-MIN(Schulden!G16,AJ100+AK100)))+SUMIFS(Sonderzahlungen!$D$8:$D$67,Sonderzahlungen!$G$8:$G$67,$B100,Sonderzahlungen!$E$8:$E$67,"Gezielte Schuld",Sonderzahlungen!$F$8:$F$67,Schulden!B16)))</f>
        <v/>
      </c>
      <c r="AM100" s="24">
        <f>MAX(0,AJ100+AK100-AL100)</f>
        <v/>
      </c>
      <c r="AN100" s="24">
        <f>AQ99</f>
        <v/>
      </c>
      <c r="AO100" s="24">
        <f>IF(AN100&lt;=0,0,AN100*Schulden!F17/12)</f>
        <v/>
      </c>
      <c r="AP100" s="24">
        <f>IF(AN100&lt;=0,0,MIN(AN100+AO100,MIN(Schulden!G17,AN100+AO100)+MIN(MAX(0,Strategie!$C$9+SUMIFS(Sonderzahlungen!$D$8:$D$67,Sonderzahlungen!$G$8:$G$67,$B100,Sonderzahlungen!$E$8:$E$67,"Nach Strategie")-(IF(AND(Schulden!J8&lt;Schulden!J17,D100&gt;0),MAX(0,D100+E100-MIN(Schulden!G8,D100+E100)),0)+IF(AND(Schulden!J9&lt;Schulden!J17,H100&gt;0),MAX(0,H100+I100-MIN(Schulden!G9,H100+I100)),0)+IF(AND(Schulden!J10&lt;Schulden!J17,L100&gt;0),MAX(0,L100+M100-MIN(Schulden!G10,L100+M100)),0)+IF(AND(Schulden!J11&lt;Schulden!J17,P100&gt;0),MAX(0,P100+Q100-MIN(Schulden!G11,P100+Q100)),0)+IF(AND(Schulden!J12&lt;Schulden!J17,T100&gt;0),MAX(0,T100+U100-MIN(Schulden!G12,T100+U100)),0)+IF(AND(Schulden!J13&lt;Schulden!J17,X100&gt;0),MAX(0,X100+Y100-MIN(Schulden!G13,X100+Y100)),0)+IF(AND(Schulden!J14&lt;Schulden!J17,AB100&gt;0),MAX(0,AB100+AC100-MIN(Schulden!G14,AB100+AC100)),0)+IF(AND(Schulden!J15&lt;Schulden!J17,AF100&gt;0),MAX(0,AF100+AG100-MIN(Schulden!G15,AF100+AG100)),0)+IF(AND(Schulden!J16&lt;Schulden!J17,AJ100&gt;0),MAX(0,AJ100+AK100-MIN(Schulden!G16,AJ100+AK100)),0)+IF(AND(Schulden!J17&lt;Schulden!J17,AN100&gt;0),MAX(0,AN100+AO100-MIN(Schulden!G17,AN100+AO100)),0)+IF(AND(Schulden!J18&lt;Schulden!J17,AR100&gt;0),MAX(0,AR100+AS100-MIN(Schulden!G18,AR100+AS100)),0)+IF(AND(Schulden!J19&lt;Schulden!J17,AV100&gt;0),MAX(0,AV100+AW100-MIN(Schulden!G19,AV100+AW100)),0)+IF(AND(Schulden!J20&lt;Schulden!J17,AZ100&gt;0),MAX(0,AZ100+BA100-MIN(Schulden!G20,AZ100+BA100)),0)+IF(AND(Schulden!J21&lt;Schulden!J17,BD100&gt;0),MAX(0,BD100+BE100-MIN(Schulden!G21,BD100+BE100)),0)+IF(AND(Schulden!J22&lt;Schulden!J17,BH100&gt;0),MAX(0,BH100+BI100-MIN(Schulden!G22,BH100+BI100)),0))),MAX(0,AN100+AO100-MIN(Schulden!G17,AN100+AO100)))+SUMIFS(Sonderzahlungen!$D$8:$D$67,Sonderzahlungen!$G$8:$G$67,$B100,Sonderzahlungen!$E$8:$E$67,"Gezielte Schuld",Sonderzahlungen!$F$8:$F$67,Schulden!B17)))</f>
        <v/>
      </c>
      <c r="AQ100" s="24">
        <f>MAX(0,AN100+AO100-AP100)</f>
        <v/>
      </c>
      <c r="AR100" s="24">
        <f>AU99</f>
        <v/>
      </c>
      <c r="AS100" s="24">
        <f>IF(AR100&lt;=0,0,AR100*Schulden!F18/12)</f>
        <v/>
      </c>
      <c r="AT100" s="24">
        <f>IF(AR100&lt;=0,0,MIN(AR100+AS100,MIN(Schulden!G18,AR100+AS100)+MIN(MAX(0,Strategie!$C$9+SUMIFS(Sonderzahlungen!$D$8:$D$67,Sonderzahlungen!$G$8:$G$67,$B100,Sonderzahlungen!$E$8:$E$67,"Nach Strategie")-(IF(AND(Schulden!J8&lt;Schulden!J18,D100&gt;0),MAX(0,D100+E100-MIN(Schulden!G8,D100+E100)),0)+IF(AND(Schulden!J9&lt;Schulden!J18,H100&gt;0),MAX(0,H100+I100-MIN(Schulden!G9,H100+I100)),0)+IF(AND(Schulden!J10&lt;Schulden!J18,L100&gt;0),MAX(0,L100+M100-MIN(Schulden!G10,L100+M100)),0)+IF(AND(Schulden!J11&lt;Schulden!J18,P100&gt;0),MAX(0,P100+Q100-MIN(Schulden!G11,P100+Q100)),0)+IF(AND(Schulden!J12&lt;Schulden!J18,T100&gt;0),MAX(0,T100+U100-MIN(Schulden!G12,T100+U100)),0)+IF(AND(Schulden!J13&lt;Schulden!J18,X100&gt;0),MAX(0,X100+Y100-MIN(Schulden!G13,X100+Y100)),0)+IF(AND(Schulden!J14&lt;Schulden!J18,AB100&gt;0),MAX(0,AB100+AC100-MIN(Schulden!G14,AB100+AC100)),0)+IF(AND(Schulden!J15&lt;Schulden!J18,AF100&gt;0),MAX(0,AF100+AG100-MIN(Schulden!G15,AF100+AG100)),0)+IF(AND(Schulden!J16&lt;Schulden!J18,AJ100&gt;0),MAX(0,AJ100+AK100-MIN(Schulden!G16,AJ100+AK100)),0)+IF(AND(Schulden!J17&lt;Schulden!J18,AN100&gt;0),MAX(0,AN100+AO100-MIN(Schulden!G17,AN100+AO100)),0)+IF(AND(Schulden!J18&lt;Schulden!J18,AR100&gt;0),MAX(0,AR100+AS100-MIN(Schulden!G18,AR100+AS100)),0)+IF(AND(Schulden!J19&lt;Schulden!J18,AV100&gt;0),MAX(0,AV100+AW100-MIN(Schulden!G19,AV100+AW100)),0)+IF(AND(Schulden!J20&lt;Schulden!J18,AZ100&gt;0),MAX(0,AZ100+BA100-MIN(Schulden!G20,AZ100+BA100)),0)+IF(AND(Schulden!J21&lt;Schulden!J18,BD100&gt;0),MAX(0,BD100+BE100-MIN(Schulden!G21,BD100+BE100)),0)+IF(AND(Schulden!J22&lt;Schulden!J18,BH100&gt;0),MAX(0,BH100+BI100-MIN(Schulden!G22,BH100+BI100)),0))),MAX(0,AR100+AS100-MIN(Schulden!G18,AR100+AS100)))+SUMIFS(Sonderzahlungen!$D$8:$D$67,Sonderzahlungen!$G$8:$G$67,$B100,Sonderzahlungen!$E$8:$E$67,"Gezielte Schuld",Sonderzahlungen!$F$8:$F$67,Schulden!B18)))</f>
        <v/>
      </c>
      <c r="AU100" s="24">
        <f>MAX(0,AR100+AS100-AT100)</f>
        <v/>
      </c>
      <c r="AV100" s="24">
        <f>AY99</f>
        <v/>
      </c>
      <c r="AW100" s="24">
        <f>IF(AV100&lt;=0,0,AV100*Schulden!F19/12)</f>
        <v/>
      </c>
      <c r="AX100" s="24">
        <f>IF(AV100&lt;=0,0,MIN(AV100+AW100,MIN(Schulden!G19,AV100+AW100)+MIN(MAX(0,Strategie!$C$9+SUMIFS(Sonderzahlungen!$D$8:$D$67,Sonderzahlungen!$G$8:$G$67,$B100,Sonderzahlungen!$E$8:$E$67,"Nach Strategie")-(IF(AND(Schulden!J8&lt;Schulden!J19,D100&gt;0),MAX(0,D100+E100-MIN(Schulden!G8,D100+E100)),0)+IF(AND(Schulden!J9&lt;Schulden!J19,H100&gt;0),MAX(0,H100+I100-MIN(Schulden!G9,H100+I100)),0)+IF(AND(Schulden!J10&lt;Schulden!J19,L100&gt;0),MAX(0,L100+M100-MIN(Schulden!G10,L100+M100)),0)+IF(AND(Schulden!J11&lt;Schulden!J19,P100&gt;0),MAX(0,P100+Q100-MIN(Schulden!G11,P100+Q100)),0)+IF(AND(Schulden!J12&lt;Schulden!J19,T100&gt;0),MAX(0,T100+U100-MIN(Schulden!G12,T100+U100)),0)+IF(AND(Schulden!J13&lt;Schulden!J19,X100&gt;0),MAX(0,X100+Y100-MIN(Schulden!G13,X100+Y100)),0)+IF(AND(Schulden!J14&lt;Schulden!J19,AB100&gt;0),MAX(0,AB100+AC100-MIN(Schulden!G14,AB100+AC100)),0)+IF(AND(Schulden!J15&lt;Schulden!J19,AF100&gt;0),MAX(0,AF100+AG100-MIN(Schulden!G15,AF100+AG100)),0)+IF(AND(Schulden!J16&lt;Schulden!J19,AJ100&gt;0),MAX(0,AJ100+AK100-MIN(Schulden!G16,AJ100+AK100)),0)+IF(AND(Schulden!J17&lt;Schulden!J19,AN100&gt;0),MAX(0,AN100+AO100-MIN(Schulden!G17,AN100+AO100)),0)+IF(AND(Schulden!J18&lt;Schulden!J19,AR100&gt;0),MAX(0,AR100+AS100-MIN(Schulden!G18,AR100+AS100)),0)+IF(AND(Schulden!J19&lt;Schulden!J19,AV100&gt;0),MAX(0,AV100+AW100-MIN(Schulden!G19,AV100+AW100)),0)+IF(AND(Schulden!J20&lt;Schulden!J19,AZ100&gt;0),MAX(0,AZ100+BA100-MIN(Schulden!G20,AZ100+BA100)),0)+IF(AND(Schulden!J21&lt;Schulden!J19,BD100&gt;0),MAX(0,BD100+BE100-MIN(Schulden!G21,BD100+BE100)),0)+IF(AND(Schulden!J22&lt;Schulden!J19,BH100&gt;0),MAX(0,BH100+BI100-MIN(Schulden!G22,BH100+BI100)),0))),MAX(0,AV100+AW100-MIN(Schulden!G19,AV100+AW100)))+SUMIFS(Sonderzahlungen!$D$8:$D$67,Sonderzahlungen!$G$8:$G$67,$B100,Sonderzahlungen!$E$8:$E$67,"Gezielte Schuld",Sonderzahlungen!$F$8:$F$67,Schulden!B19)))</f>
        <v/>
      </c>
      <c r="AY100" s="24">
        <f>MAX(0,AV100+AW100-AX100)</f>
        <v/>
      </c>
      <c r="AZ100" s="24">
        <f>BC99</f>
        <v/>
      </c>
      <c r="BA100" s="24">
        <f>IF(AZ100&lt;=0,0,AZ100*Schulden!F20/12)</f>
        <v/>
      </c>
      <c r="BB100" s="24">
        <f>IF(AZ100&lt;=0,0,MIN(AZ100+BA100,MIN(Schulden!G20,AZ100+BA100)+MIN(MAX(0,Strategie!$C$9+SUMIFS(Sonderzahlungen!$D$8:$D$67,Sonderzahlungen!$G$8:$G$67,$B100,Sonderzahlungen!$E$8:$E$67,"Nach Strategie")-(IF(AND(Schulden!J8&lt;Schulden!J20,D100&gt;0),MAX(0,D100+E100-MIN(Schulden!G8,D100+E100)),0)+IF(AND(Schulden!J9&lt;Schulden!J20,H100&gt;0),MAX(0,H100+I100-MIN(Schulden!G9,H100+I100)),0)+IF(AND(Schulden!J10&lt;Schulden!J20,L100&gt;0),MAX(0,L100+M100-MIN(Schulden!G10,L100+M100)),0)+IF(AND(Schulden!J11&lt;Schulden!J20,P100&gt;0),MAX(0,P100+Q100-MIN(Schulden!G11,P100+Q100)),0)+IF(AND(Schulden!J12&lt;Schulden!J20,T100&gt;0),MAX(0,T100+U100-MIN(Schulden!G12,T100+U100)),0)+IF(AND(Schulden!J13&lt;Schulden!J20,X100&gt;0),MAX(0,X100+Y100-MIN(Schulden!G13,X100+Y100)),0)+IF(AND(Schulden!J14&lt;Schulden!J20,AB100&gt;0),MAX(0,AB100+AC100-MIN(Schulden!G14,AB100+AC100)),0)+IF(AND(Schulden!J15&lt;Schulden!J20,AF100&gt;0),MAX(0,AF100+AG100-MIN(Schulden!G15,AF100+AG100)),0)+IF(AND(Schulden!J16&lt;Schulden!J20,AJ100&gt;0),MAX(0,AJ100+AK100-MIN(Schulden!G16,AJ100+AK100)),0)+IF(AND(Schulden!J17&lt;Schulden!J20,AN100&gt;0),MAX(0,AN100+AO100-MIN(Schulden!G17,AN100+AO100)),0)+IF(AND(Schulden!J18&lt;Schulden!J20,AR100&gt;0),MAX(0,AR100+AS100-MIN(Schulden!G18,AR100+AS100)),0)+IF(AND(Schulden!J19&lt;Schulden!J20,AV100&gt;0),MAX(0,AV100+AW100-MIN(Schulden!G19,AV100+AW100)),0)+IF(AND(Schulden!J20&lt;Schulden!J20,AZ100&gt;0),MAX(0,AZ100+BA100-MIN(Schulden!G20,AZ100+BA100)),0)+IF(AND(Schulden!J21&lt;Schulden!J20,BD100&gt;0),MAX(0,BD100+BE100-MIN(Schulden!G21,BD100+BE100)),0)+IF(AND(Schulden!J22&lt;Schulden!J20,BH100&gt;0),MAX(0,BH100+BI100-MIN(Schulden!G22,BH100+BI100)),0))),MAX(0,AZ100+BA100-MIN(Schulden!G20,AZ100+BA100)))+SUMIFS(Sonderzahlungen!$D$8:$D$67,Sonderzahlungen!$G$8:$G$67,$B100,Sonderzahlungen!$E$8:$E$67,"Gezielte Schuld",Sonderzahlungen!$F$8:$F$67,Schulden!B20)))</f>
        <v/>
      </c>
      <c r="BC100" s="24">
        <f>MAX(0,AZ100+BA100-BB100)</f>
        <v/>
      </c>
      <c r="BD100" s="24">
        <f>BG99</f>
        <v/>
      </c>
      <c r="BE100" s="24">
        <f>IF(BD100&lt;=0,0,BD100*Schulden!F21/12)</f>
        <v/>
      </c>
      <c r="BF100" s="24">
        <f>IF(BD100&lt;=0,0,MIN(BD100+BE100,MIN(Schulden!G21,BD100+BE100)+MIN(MAX(0,Strategie!$C$9+SUMIFS(Sonderzahlungen!$D$8:$D$67,Sonderzahlungen!$G$8:$G$67,$B100,Sonderzahlungen!$E$8:$E$67,"Nach Strategie")-(IF(AND(Schulden!J8&lt;Schulden!J21,D100&gt;0),MAX(0,D100+E100-MIN(Schulden!G8,D100+E100)),0)+IF(AND(Schulden!J9&lt;Schulden!J21,H100&gt;0),MAX(0,H100+I100-MIN(Schulden!G9,H100+I100)),0)+IF(AND(Schulden!J10&lt;Schulden!J21,L100&gt;0),MAX(0,L100+M100-MIN(Schulden!G10,L100+M100)),0)+IF(AND(Schulden!J11&lt;Schulden!J21,P100&gt;0),MAX(0,P100+Q100-MIN(Schulden!G11,P100+Q100)),0)+IF(AND(Schulden!J12&lt;Schulden!J21,T100&gt;0),MAX(0,T100+U100-MIN(Schulden!G12,T100+U100)),0)+IF(AND(Schulden!J13&lt;Schulden!J21,X100&gt;0),MAX(0,X100+Y100-MIN(Schulden!G13,X100+Y100)),0)+IF(AND(Schulden!J14&lt;Schulden!J21,AB100&gt;0),MAX(0,AB100+AC100-MIN(Schulden!G14,AB100+AC100)),0)+IF(AND(Schulden!J15&lt;Schulden!J21,AF100&gt;0),MAX(0,AF100+AG100-MIN(Schulden!G15,AF100+AG100)),0)+IF(AND(Schulden!J16&lt;Schulden!J21,AJ100&gt;0),MAX(0,AJ100+AK100-MIN(Schulden!G16,AJ100+AK100)),0)+IF(AND(Schulden!J17&lt;Schulden!J21,AN100&gt;0),MAX(0,AN100+AO100-MIN(Schulden!G17,AN100+AO100)),0)+IF(AND(Schulden!J18&lt;Schulden!J21,AR100&gt;0),MAX(0,AR100+AS100-MIN(Schulden!G18,AR100+AS100)),0)+IF(AND(Schulden!J19&lt;Schulden!J21,AV100&gt;0),MAX(0,AV100+AW100-MIN(Schulden!G19,AV100+AW100)),0)+IF(AND(Schulden!J20&lt;Schulden!J21,AZ100&gt;0),MAX(0,AZ100+BA100-MIN(Schulden!G20,AZ100+BA100)),0)+IF(AND(Schulden!J21&lt;Schulden!J21,BD100&gt;0),MAX(0,BD100+BE100-MIN(Schulden!G21,BD100+BE100)),0)+IF(AND(Schulden!J22&lt;Schulden!J21,BH100&gt;0),MAX(0,BH100+BI100-MIN(Schulden!G22,BH100+BI100)),0))),MAX(0,BD100+BE100-MIN(Schulden!G21,BD100+BE100)))+SUMIFS(Sonderzahlungen!$D$8:$D$67,Sonderzahlungen!$G$8:$G$67,$B100,Sonderzahlungen!$E$8:$E$67,"Gezielte Schuld",Sonderzahlungen!$F$8:$F$67,Schulden!B21)))</f>
        <v/>
      </c>
      <c r="BG100" s="24">
        <f>MAX(0,BD100+BE100-BF100)</f>
        <v/>
      </c>
      <c r="BH100" s="24">
        <f>BK99</f>
        <v/>
      </c>
      <c r="BI100" s="24">
        <f>IF(BH100&lt;=0,0,BH100*Schulden!F22/12)</f>
        <v/>
      </c>
      <c r="BJ100" s="24">
        <f>IF(BH100&lt;=0,0,MIN(BH100+BI100,MIN(Schulden!G22,BH100+BI100)+MIN(MAX(0,Strategie!$C$9+SUMIFS(Sonderzahlungen!$D$8:$D$67,Sonderzahlungen!$G$8:$G$67,$B100,Sonderzahlungen!$E$8:$E$67,"Nach Strategie")-(IF(AND(Schulden!J8&lt;Schulden!J22,D100&gt;0),MAX(0,D100+E100-MIN(Schulden!G8,D100+E100)),0)+IF(AND(Schulden!J9&lt;Schulden!J22,H100&gt;0),MAX(0,H100+I100-MIN(Schulden!G9,H100+I100)),0)+IF(AND(Schulden!J10&lt;Schulden!J22,L100&gt;0),MAX(0,L100+M100-MIN(Schulden!G10,L100+M100)),0)+IF(AND(Schulden!J11&lt;Schulden!J22,P100&gt;0),MAX(0,P100+Q100-MIN(Schulden!G11,P100+Q100)),0)+IF(AND(Schulden!J12&lt;Schulden!J22,T100&gt;0),MAX(0,T100+U100-MIN(Schulden!G12,T100+U100)),0)+IF(AND(Schulden!J13&lt;Schulden!J22,X100&gt;0),MAX(0,X100+Y100-MIN(Schulden!G13,X100+Y100)),0)+IF(AND(Schulden!J14&lt;Schulden!J22,AB100&gt;0),MAX(0,AB100+AC100-MIN(Schulden!G14,AB100+AC100)),0)+IF(AND(Schulden!J15&lt;Schulden!J22,AF100&gt;0),MAX(0,AF100+AG100-MIN(Schulden!G15,AF100+AG100)),0)+IF(AND(Schulden!J16&lt;Schulden!J22,AJ100&gt;0),MAX(0,AJ100+AK100-MIN(Schulden!G16,AJ100+AK100)),0)+IF(AND(Schulden!J17&lt;Schulden!J22,AN100&gt;0),MAX(0,AN100+AO100-MIN(Schulden!G17,AN100+AO100)),0)+IF(AND(Schulden!J18&lt;Schulden!J22,AR100&gt;0),MAX(0,AR100+AS100-MIN(Schulden!G18,AR100+AS100)),0)+IF(AND(Schulden!J19&lt;Schulden!J22,AV100&gt;0),MAX(0,AV100+AW100-MIN(Schulden!G19,AV100+AW100)),0)+IF(AND(Schulden!J20&lt;Schulden!J22,AZ100&gt;0),MAX(0,AZ100+BA100-MIN(Schulden!G20,AZ100+BA100)),0)+IF(AND(Schulden!J21&lt;Schulden!J22,BD100&gt;0),MAX(0,BD100+BE100-MIN(Schulden!G21,BD100+BE100)),0)+IF(AND(Schulden!J22&lt;Schulden!J22,BH100&gt;0),MAX(0,BH100+BI100-MIN(Schulden!G22,BH100+BI100)),0))),MAX(0,BH100+BI100-MIN(Schulden!G22,BH100+BI100)))+SUMIFS(Sonderzahlungen!$D$8:$D$67,Sonderzahlungen!$G$8:$G$67,$B100,Sonderzahlungen!$E$8:$E$67,"Gezielte Schuld",Sonderzahlungen!$F$8:$F$67,Schulden!B22)))</f>
        <v/>
      </c>
      <c r="BK100" s="24">
        <f>MAX(0,BH100+BI100-BJ100)</f>
        <v/>
      </c>
    </row>
    <row r="101">
      <c r="B101" s="23">
        <f>EDATE(B100,1)</f>
        <v/>
      </c>
      <c r="C101" s="24">
        <f>SUMIFS(Sonderzahlungen!$D$8:$D$67,Sonderzahlungen!$G$8:$G$67,B101)</f>
        <v/>
      </c>
      <c r="D101" s="24">
        <f>G100</f>
        <v/>
      </c>
      <c r="E101" s="24">
        <f>IF(D101&lt;=0,0,D101*Schulden!F8/12)</f>
        <v/>
      </c>
      <c r="F101" s="24">
        <f>IF(D101&lt;=0,0,MIN(D101+E101,MIN(Schulden!G8,D101+E101)+MIN(MAX(0,Strategie!$C$9+SUMIFS(Sonderzahlungen!$D$8:$D$67,Sonderzahlungen!$G$8:$G$67,$B101,Sonderzahlungen!$E$8:$E$67,"Nach Strategie")-(IF(AND(Schulden!J8&lt;Schulden!J8,D101&gt;0),MAX(0,D101+E101-MIN(Schulden!G8,D101+E101)),0)+IF(AND(Schulden!J9&lt;Schulden!J8,H101&gt;0),MAX(0,H101+I101-MIN(Schulden!G9,H101+I101)),0)+IF(AND(Schulden!J10&lt;Schulden!J8,L101&gt;0),MAX(0,L101+M101-MIN(Schulden!G10,L101+M101)),0)+IF(AND(Schulden!J11&lt;Schulden!J8,P101&gt;0),MAX(0,P101+Q101-MIN(Schulden!G11,P101+Q101)),0)+IF(AND(Schulden!J12&lt;Schulden!J8,T101&gt;0),MAX(0,T101+U101-MIN(Schulden!G12,T101+U101)),0)+IF(AND(Schulden!J13&lt;Schulden!J8,X101&gt;0),MAX(0,X101+Y101-MIN(Schulden!G13,X101+Y101)),0)+IF(AND(Schulden!J14&lt;Schulden!J8,AB101&gt;0),MAX(0,AB101+AC101-MIN(Schulden!G14,AB101+AC101)),0)+IF(AND(Schulden!J15&lt;Schulden!J8,AF101&gt;0),MAX(0,AF101+AG101-MIN(Schulden!G15,AF101+AG101)),0)+IF(AND(Schulden!J16&lt;Schulden!J8,AJ101&gt;0),MAX(0,AJ101+AK101-MIN(Schulden!G16,AJ101+AK101)),0)+IF(AND(Schulden!J17&lt;Schulden!J8,AN101&gt;0),MAX(0,AN101+AO101-MIN(Schulden!G17,AN101+AO101)),0)+IF(AND(Schulden!J18&lt;Schulden!J8,AR101&gt;0),MAX(0,AR101+AS101-MIN(Schulden!G18,AR101+AS101)),0)+IF(AND(Schulden!J19&lt;Schulden!J8,AV101&gt;0),MAX(0,AV101+AW101-MIN(Schulden!G19,AV101+AW101)),0)+IF(AND(Schulden!J20&lt;Schulden!J8,AZ101&gt;0),MAX(0,AZ101+BA101-MIN(Schulden!G20,AZ101+BA101)),0)+IF(AND(Schulden!J21&lt;Schulden!J8,BD101&gt;0),MAX(0,BD101+BE101-MIN(Schulden!G21,BD101+BE101)),0)+IF(AND(Schulden!J22&lt;Schulden!J8,BH101&gt;0),MAX(0,BH101+BI101-MIN(Schulden!G22,BH101+BI101)),0))),MAX(0,D101+E101-MIN(Schulden!G8,D101+E101)))+SUMIFS(Sonderzahlungen!$D$8:$D$67,Sonderzahlungen!$G$8:$G$67,$B101,Sonderzahlungen!$E$8:$E$67,"Gezielte Schuld",Sonderzahlungen!$F$8:$F$67,Schulden!B8)))</f>
        <v/>
      </c>
      <c r="G101" s="24">
        <f>MAX(0,D101+E101-F101)</f>
        <v/>
      </c>
      <c r="H101" s="24">
        <f>K100</f>
        <v/>
      </c>
      <c r="I101" s="24">
        <f>IF(H101&lt;=0,0,H101*Schulden!F9/12)</f>
        <v/>
      </c>
      <c r="J101" s="24">
        <f>IF(H101&lt;=0,0,MIN(H101+I101,MIN(Schulden!G9,H101+I101)+MIN(MAX(0,Strategie!$C$9+SUMIFS(Sonderzahlungen!$D$8:$D$67,Sonderzahlungen!$G$8:$G$67,$B101,Sonderzahlungen!$E$8:$E$67,"Nach Strategie")-(IF(AND(Schulden!J8&lt;Schulden!J9,D101&gt;0),MAX(0,D101+E101-MIN(Schulden!G8,D101+E101)),0)+IF(AND(Schulden!J9&lt;Schulden!J9,H101&gt;0),MAX(0,H101+I101-MIN(Schulden!G9,H101+I101)),0)+IF(AND(Schulden!J10&lt;Schulden!J9,L101&gt;0),MAX(0,L101+M101-MIN(Schulden!G10,L101+M101)),0)+IF(AND(Schulden!J11&lt;Schulden!J9,P101&gt;0),MAX(0,P101+Q101-MIN(Schulden!G11,P101+Q101)),0)+IF(AND(Schulden!J12&lt;Schulden!J9,T101&gt;0),MAX(0,T101+U101-MIN(Schulden!G12,T101+U101)),0)+IF(AND(Schulden!J13&lt;Schulden!J9,X101&gt;0),MAX(0,X101+Y101-MIN(Schulden!G13,X101+Y101)),0)+IF(AND(Schulden!J14&lt;Schulden!J9,AB101&gt;0),MAX(0,AB101+AC101-MIN(Schulden!G14,AB101+AC101)),0)+IF(AND(Schulden!J15&lt;Schulden!J9,AF101&gt;0),MAX(0,AF101+AG101-MIN(Schulden!G15,AF101+AG101)),0)+IF(AND(Schulden!J16&lt;Schulden!J9,AJ101&gt;0),MAX(0,AJ101+AK101-MIN(Schulden!G16,AJ101+AK101)),0)+IF(AND(Schulden!J17&lt;Schulden!J9,AN101&gt;0),MAX(0,AN101+AO101-MIN(Schulden!G17,AN101+AO101)),0)+IF(AND(Schulden!J18&lt;Schulden!J9,AR101&gt;0),MAX(0,AR101+AS101-MIN(Schulden!G18,AR101+AS101)),0)+IF(AND(Schulden!J19&lt;Schulden!J9,AV101&gt;0),MAX(0,AV101+AW101-MIN(Schulden!G19,AV101+AW101)),0)+IF(AND(Schulden!J20&lt;Schulden!J9,AZ101&gt;0),MAX(0,AZ101+BA101-MIN(Schulden!G20,AZ101+BA101)),0)+IF(AND(Schulden!J21&lt;Schulden!J9,BD101&gt;0),MAX(0,BD101+BE101-MIN(Schulden!G21,BD101+BE101)),0)+IF(AND(Schulden!J22&lt;Schulden!J9,BH101&gt;0),MAX(0,BH101+BI101-MIN(Schulden!G22,BH101+BI101)),0))),MAX(0,H101+I101-MIN(Schulden!G9,H101+I101)))+SUMIFS(Sonderzahlungen!$D$8:$D$67,Sonderzahlungen!$G$8:$G$67,$B101,Sonderzahlungen!$E$8:$E$67,"Gezielte Schuld",Sonderzahlungen!$F$8:$F$67,Schulden!B9)))</f>
        <v/>
      </c>
      <c r="K101" s="24">
        <f>MAX(0,H101+I101-J101)</f>
        <v/>
      </c>
      <c r="L101" s="24">
        <f>O100</f>
        <v/>
      </c>
      <c r="M101" s="24">
        <f>IF(L101&lt;=0,0,L101*Schulden!F10/12)</f>
        <v/>
      </c>
      <c r="N101" s="24">
        <f>IF(L101&lt;=0,0,MIN(L101+M101,MIN(Schulden!G10,L101+M101)+MIN(MAX(0,Strategie!$C$9+SUMIFS(Sonderzahlungen!$D$8:$D$67,Sonderzahlungen!$G$8:$G$67,$B101,Sonderzahlungen!$E$8:$E$67,"Nach Strategie")-(IF(AND(Schulden!J8&lt;Schulden!J10,D101&gt;0),MAX(0,D101+E101-MIN(Schulden!G8,D101+E101)),0)+IF(AND(Schulden!J9&lt;Schulden!J10,H101&gt;0),MAX(0,H101+I101-MIN(Schulden!G9,H101+I101)),0)+IF(AND(Schulden!J10&lt;Schulden!J10,L101&gt;0),MAX(0,L101+M101-MIN(Schulden!G10,L101+M101)),0)+IF(AND(Schulden!J11&lt;Schulden!J10,P101&gt;0),MAX(0,P101+Q101-MIN(Schulden!G11,P101+Q101)),0)+IF(AND(Schulden!J12&lt;Schulden!J10,T101&gt;0),MAX(0,T101+U101-MIN(Schulden!G12,T101+U101)),0)+IF(AND(Schulden!J13&lt;Schulden!J10,X101&gt;0),MAX(0,X101+Y101-MIN(Schulden!G13,X101+Y101)),0)+IF(AND(Schulden!J14&lt;Schulden!J10,AB101&gt;0),MAX(0,AB101+AC101-MIN(Schulden!G14,AB101+AC101)),0)+IF(AND(Schulden!J15&lt;Schulden!J10,AF101&gt;0),MAX(0,AF101+AG101-MIN(Schulden!G15,AF101+AG101)),0)+IF(AND(Schulden!J16&lt;Schulden!J10,AJ101&gt;0),MAX(0,AJ101+AK101-MIN(Schulden!G16,AJ101+AK101)),0)+IF(AND(Schulden!J17&lt;Schulden!J10,AN101&gt;0),MAX(0,AN101+AO101-MIN(Schulden!G17,AN101+AO101)),0)+IF(AND(Schulden!J18&lt;Schulden!J10,AR101&gt;0),MAX(0,AR101+AS101-MIN(Schulden!G18,AR101+AS101)),0)+IF(AND(Schulden!J19&lt;Schulden!J10,AV101&gt;0),MAX(0,AV101+AW101-MIN(Schulden!G19,AV101+AW101)),0)+IF(AND(Schulden!J20&lt;Schulden!J10,AZ101&gt;0),MAX(0,AZ101+BA101-MIN(Schulden!G20,AZ101+BA101)),0)+IF(AND(Schulden!J21&lt;Schulden!J10,BD101&gt;0),MAX(0,BD101+BE101-MIN(Schulden!G21,BD101+BE101)),0)+IF(AND(Schulden!J22&lt;Schulden!J10,BH101&gt;0),MAX(0,BH101+BI101-MIN(Schulden!G22,BH101+BI101)),0))),MAX(0,L101+M101-MIN(Schulden!G10,L101+M101)))+SUMIFS(Sonderzahlungen!$D$8:$D$67,Sonderzahlungen!$G$8:$G$67,$B101,Sonderzahlungen!$E$8:$E$67,"Gezielte Schuld",Sonderzahlungen!$F$8:$F$67,Schulden!B10)))</f>
        <v/>
      </c>
      <c r="O101" s="24">
        <f>MAX(0,L101+M101-N101)</f>
        <v/>
      </c>
      <c r="P101" s="24">
        <f>S100</f>
        <v/>
      </c>
      <c r="Q101" s="24">
        <f>IF(P101&lt;=0,0,P101*Schulden!F11/12)</f>
        <v/>
      </c>
      <c r="R101" s="24">
        <f>IF(P101&lt;=0,0,MIN(P101+Q101,MIN(Schulden!G11,P101+Q101)+MIN(MAX(0,Strategie!$C$9+SUMIFS(Sonderzahlungen!$D$8:$D$67,Sonderzahlungen!$G$8:$G$67,$B101,Sonderzahlungen!$E$8:$E$67,"Nach Strategie")-(IF(AND(Schulden!J8&lt;Schulden!J11,D101&gt;0),MAX(0,D101+E101-MIN(Schulden!G8,D101+E101)),0)+IF(AND(Schulden!J9&lt;Schulden!J11,H101&gt;0),MAX(0,H101+I101-MIN(Schulden!G9,H101+I101)),0)+IF(AND(Schulden!J10&lt;Schulden!J11,L101&gt;0),MAX(0,L101+M101-MIN(Schulden!G10,L101+M101)),0)+IF(AND(Schulden!J11&lt;Schulden!J11,P101&gt;0),MAX(0,P101+Q101-MIN(Schulden!G11,P101+Q101)),0)+IF(AND(Schulden!J12&lt;Schulden!J11,T101&gt;0),MAX(0,T101+U101-MIN(Schulden!G12,T101+U101)),0)+IF(AND(Schulden!J13&lt;Schulden!J11,X101&gt;0),MAX(0,X101+Y101-MIN(Schulden!G13,X101+Y101)),0)+IF(AND(Schulden!J14&lt;Schulden!J11,AB101&gt;0),MAX(0,AB101+AC101-MIN(Schulden!G14,AB101+AC101)),0)+IF(AND(Schulden!J15&lt;Schulden!J11,AF101&gt;0),MAX(0,AF101+AG101-MIN(Schulden!G15,AF101+AG101)),0)+IF(AND(Schulden!J16&lt;Schulden!J11,AJ101&gt;0),MAX(0,AJ101+AK101-MIN(Schulden!G16,AJ101+AK101)),0)+IF(AND(Schulden!J17&lt;Schulden!J11,AN101&gt;0),MAX(0,AN101+AO101-MIN(Schulden!G17,AN101+AO101)),0)+IF(AND(Schulden!J18&lt;Schulden!J11,AR101&gt;0),MAX(0,AR101+AS101-MIN(Schulden!G18,AR101+AS101)),0)+IF(AND(Schulden!J19&lt;Schulden!J11,AV101&gt;0),MAX(0,AV101+AW101-MIN(Schulden!G19,AV101+AW101)),0)+IF(AND(Schulden!J20&lt;Schulden!J11,AZ101&gt;0),MAX(0,AZ101+BA101-MIN(Schulden!G20,AZ101+BA101)),0)+IF(AND(Schulden!J21&lt;Schulden!J11,BD101&gt;0),MAX(0,BD101+BE101-MIN(Schulden!G21,BD101+BE101)),0)+IF(AND(Schulden!J22&lt;Schulden!J11,BH101&gt;0),MAX(0,BH101+BI101-MIN(Schulden!G22,BH101+BI101)),0))),MAX(0,P101+Q101-MIN(Schulden!G11,P101+Q101)))+SUMIFS(Sonderzahlungen!$D$8:$D$67,Sonderzahlungen!$G$8:$G$67,$B101,Sonderzahlungen!$E$8:$E$67,"Gezielte Schuld",Sonderzahlungen!$F$8:$F$67,Schulden!B11)))</f>
        <v/>
      </c>
      <c r="S101" s="24">
        <f>MAX(0,P101+Q101-R101)</f>
        <v/>
      </c>
      <c r="T101" s="24">
        <f>W100</f>
        <v/>
      </c>
      <c r="U101" s="24">
        <f>IF(T101&lt;=0,0,T101*Schulden!F12/12)</f>
        <v/>
      </c>
      <c r="V101" s="24">
        <f>IF(T101&lt;=0,0,MIN(T101+U101,MIN(Schulden!G12,T101+U101)+MIN(MAX(0,Strategie!$C$9+SUMIFS(Sonderzahlungen!$D$8:$D$67,Sonderzahlungen!$G$8:$G$67,$B101,Sonderzahlungen!$E$8:$E$67,"Nach Strategie")-(IF(AND(Schulden!J8&lt;Schulden!J12,D101&gt;0),MAX(0,D101+E101-MIN(Schulden!G8,D101+E101)),0)+IF(AND(Schulden!J9&lt;Schulden!J12,H101&gt;0),MAX(0,H101+I101-MIN(Schulden!G9,H101+I101)),0)+IF(AND(Schulden!J10&lt;Schulden!J12,L101&gt;0),MAX(0,L101+M101-MIN(Schulden!G10,L101+M101)),0)+IF(AND(Schulden!J11&lt;Schulden!J12,P101&gt;0),MAX(0,P101+Q101-MIN(Schulden!G11,P101+Q101)),0)+IF(AND(Schulden!J12&lt;Schulden!J12,T101&gt;0),MAX(0,T101+U101-MIN(Schulden!G12,T101+U101)),0)+IF(AND(Schulden!J13&lt;Schulden!J12,X101&gt;0),MAX(0,X101+Y101-MIN(Schulden!G13,X101+Y101)),0)+IF(AND(Schulden!J14&lt;Schulden!J12,AB101&gt;0),MAX(0,AB101+AC101-MIN(Schulden!G14,AB101+AC101)),0)+IF(AND(Schulden!J15&lt;Schulden!J12,AF101&gt;0),MAX(0,AF101+AG101-MIN(Schulden!G15,AF101+AG101)),0)+IF(AND(Schulden!J16&lt;Schulden!J12,AJ101&gt;0),MAX(0,AJ101+AK101-MIN(Schulden!G16,AJ101+AK101)),0)+IF(AND(Schulden!J17&lt;Schulden!J12,AN101&gt;0),MAX(0,AN101+AO101-MIN(Schulden!G17,AN101+AO101)),0)+IF(AND(Schulden!J18&lt;Schulden!J12,AR101&gt;0),MAX(0,AR101+AS101-MIN(Schulden!G18,AR101+AS101)),0)+IF(AND(Schulden!J19&lt;Schulden!J12,AV101&gt;0),MAX(0,AV101+AW101-MIN(Schulden!G19,AV101+AW101)),0)+IF(AND(Schulden!J20&lt;Schulden!J12,AZ101&gt;0),MAX(0,AZ101+BA101-MIN(Schulden!G20,AZ101+BA101)),0)+IF(AND(Schulden!J21&lt;Schulden!J12,BD101&gt;0),MAX(0,BD101+BE101-MIN(Schulden!G21,BD101+BE101)),0)+IF(AND(Schulden!J22&lt;Schulden!J12,BH101&gt;0),MAX(0,BH101+BI101-MIN(Schulden!G22,BH101+BI101)),0))),MAX(0,T101+U101-MIN(Schulden!G12,T101+U101)))+SUMIFS(Sonderzahlungen!$D$8:$D$67,Sonderzahlungen!$G$8:$G$67,$B101,Sonderzahlungen!$E$8:$E$67,"Gezielte Schuld",Sonderzahlungen!$F$8:$F$67,Schulden!B12)))</f>
        <v/>
      </c>
      <c r="W101" s="24">
        <f>MAX(0,T101+U101-V101)</f>
        <v/>
      </c>
      <c r="X101" s="24">
        <f>AA100</f>
        <v/>
      </c>
      <c r="Y101" s="24">
        <f>IF(X101&lt;=0,0,X101*Schulden!F13/12)</f>
        <v/>
      </c>
      <c r="Z101" s="24">
        <f>IF(X101&lt;=0,0,MIN(X101+Y101,MIN(Schulden!G13,X101+Y101)+MIN(MAX(0,Strategie!$C$9+SUMIFS(Sonderzahlungen!$D$8:$D$67,Sonderzahlungen!$G$8:$G$67,$B101,Sonderzahlungen!$E$8:$E$67,"Nach Strategie")-(IF(AND(Schulden!J8&lt;Schulden!J13,D101&gt;0),MAX(0,D101+E101-MIN(Schulden!G8,D101+E101)),0)+IF(AND(Schulden!J9&lt;Schulden!J13,H101&gt;0),MAX(0,H101+I101-MIN(Schulden!G9,H101+I101)),0)+IF(AND(Schulden!J10&lt;Schulden!J13,L101&gt;0),MAX(0,L101+M101-MIN(Schulden!G10,L101+M101)),0)+IF(AND(Schulden!J11&lt;Schulden!J13,P101&gt;0),MAX(0,P101+Q101-MIN(Schulden!G11,P101+Q101)),0)+IF(AND(Schulden!J12&lt;Schulden!J13,T101&gt;0),MAX(0,T101+U101-MIN(Schulden!G12,T101+U101)),0)+IF(AND(Schulden!J13&lt;Schulden!J13,X101&gt;0),MAX(0,X101+Y101-MIN(Schulden!G13,X101+Y101)),0)+IF(AND(Schulden!J14&lt;Schulden!J13,AB101&gt;0),MAX(0,AB101+AC101-MIN(Schulden!G14,AB101+AC101)),0)+IF(AND(Schulden!J15&lt;Schulden!J13,AF101&gt;0),MAX(0,AF101+AG101-MIN(Schulden!G15,AF101+AG101)),0)+IF(AND(Schulden!J16&lt;Schulden!J13,AJ101&gt;0),MAX(0,AJ101+AK101-MIN(Schulden!G16,AJ101+AK101)),0)+IF(AND(Schulden!J17&lt;Schulden!J13,AN101&gt;0),MAX(0,AN101+AO101-MIN(Schulden!G17,AN101+AO101)),0)+IF(AND(Schulden!J18&lt;Schulden!J13,AR101&gt;0),MAX(0,AR101+AS101-MIN(Schulden!G18,AR101+AS101)),0)+IF(AND(Schulden!J19&lt;Schulden!J13,AV101&gt;0),MAX(0,AV101+AW101-MIN(Schulden!G19,AV101+AW101)),0)+IF(AND(Schulden!J20&lt;Schulden!J13,AZ101&gt;0),MAX(0,AZ101+BA101-MIN(Schulden!G20,AZ101+BA101)),0)+IF(AND(Schulden!J21&lt;Schulden!J13,BD101&gt;0),MAX(0,BD101+BE101-MIN(Schulden!G21,BD101+BE101)),0)+IF(AND(Schulden!J22&lt;Schulden!J13,BH101&gt;0),MAX(0,BH101+BI101-MIN(Schulden!G22,BH101+BI101)),0))),MAX(0,X101+Y101-MIN(Schulden!G13,X101+Y101)))+SUMIFS(Sonderzahlungen!$D$8:$D$67,Sonderzahlungen!$G$8:$G$67,$B101,Sonderzahlungen!$E$8:$E$67,"Gezielte Schuld",Sonderzahlungen!$F$8:$F$67,Schulden!B13)))</f>
        <v/>
      </c>
      <c r="AA101" s="24">
        <f>MAX(0,X101+Y101-Z101)</f>
        <v/>
      </c>
      <c r="AB101" s="24">
        <f>AE100</f>
        <v/>
      </c>
      <c r="AC101" s="24">
        <f>IF(AB101&lt;=0,0,AB101*Schulden!F14/12)</f>
        <v/>
      </c>
      <c r="AD101" s="24">
        <f>IF(AB101&lt;=0,0,MIN(AB101+AC101,MIN(Schulden!G14,AB101+AC101)+MIN(MAX(0,Strategie!$C$9+SUMIFS(Sonderzahlungen!$D$8:$D$67,Sonderzahlungen!$G$8:$G$67,$B101,Sonderzahlungen!$E$8:$E$67,"Nach Strategie")-(IF(AND(Schulden!J8&lt;Schulden!J14,D101&gt;0),MAX(0,D101+E101-MIN(Schulden!G8,D101+E101)),0)+IF(AND(Schulden!J9&lt;Schulden!J14,H101&gt;0),MAX(0,H101+I101-MIN(Schulden!G9,H101+I101)),0)+IF(AND(Schulden!J10&lt;Schulden!J14,L101&gt;0),MAX(0,L101+M101-MIN(Schulden!G10,L101+M101)),0)+IF(AND(Schulden!J11&lt;Schulden!J14,P101&gt;0),MAX(0,P101+Q101-MIN(Schulden!G11,P101+Q101)),0)+IF(AND(Schulden!J12&lt;Schulden!J14,T101&gt;0),MAX(0,T101+U101-MIN(Schulden!G12,T101+U101)),0)+IF(AND(Schulden!J13&lt;Schulden!J14,X101&gt;0),MAX(0,X101+Y101-MIN(Schulden!G13,X101+Y101)),0)+IF(AND(Schulden!J14&lt;Schulden!J14,AB101&gt;0),MAX(0,AB101+AC101-MIN(Schulden!G14,AB101+AC101)),0)+IF(AND(Schulden!J15&lt;Schulden!J14,AF101&gt;0),MAX(0,AF101+AG101-MIN(Schulden!G15,AF101+AG101)),0)+IF(AND(Schulden!J16&lt;Schulden!J14,AJ101&gt;0),MAX(0,AJ101+AK101-MIN(Schulden!G16,AJ101+AK101)),0)+IF(AND(Schulden!J17&lt;Schulden!J14,AN101&gt;0),MAX(0,AN101+AO101-MIN(Schulden!G17,AN101+AO101)),0)+IF(AND(Schulden!J18&lt;Schulden!J14,AR101&gt;0),MAX(0,AR101+AS101-MIN(Schulden!G18,AR101+AS101)),0)+IF(AND(Schulden!J19&lt;Schulden!J14,AV101&gt;0),MAX(0,AV101+AW101-MIN(Schulden!G19,AV101+AW101)),0)+IF(AND(Schulden!J20&lt;Schulden!J14,AZ101&gt;0),MAX(0,AZ101+BA101-MIN(Schulden!G20,AZ101+BA101)),0)+IF(AND(Schulden!J21&lt;Schulden!J14,BD101&gt;0),MAX(0,BD101+BE101-MIN(Schulden!G21,BD101+BE101)),0)+IF(AND(Schulden!J22&lt;Schulden!J14,BH101&gt;0),MAX(0,BH101+BI101-MIN(Schulden!G22,BH101+BI101)),0))),MAX(0,AB101+AC101-MIN(Schulden!G14,AB101+AC101)))+SUMIFS(Sonderzahlungen!$D$8:$D$67,Sonderzahlungen!$G$8:$G$67,$B101,Sonderzahlungen!$E$8:$E$67,"Gezielte Schuld",Sonderzahlungen!$F$8:$F$67,Schulden!B14)))</f>
        <v/>
      </c>
      <c r="AE101" s="24">
        <f>MAX(0,AB101+AC101-AD101)</f>
        <v/>
      </c>
      <c r="AF101" s="24">
        <f>AI100</f>
        <v/>
      </c>
      <c r="AG101" s="24">
        <f>IF(AF101&lt;=0,0,AF101*Schulden!F15/12)</f>
        <v/>
      </c>
      <c r="AH101" s="24">
        <f>IF(AF101&lt;=0,0,MIN(AF101+AG101,MIN(Schulden!G15,AF101+AG101)+MIN(MAX(0,Strategie!$C$9+SUMIFS(Sonderzahlungen!$D$8:$D$67,Sonderzahlungen!$G$8:$G$67,$B101,Sonderzahlungen!$E$8:$E$67,"Nach Strategie")-(IF(AND(Schulden!J8&lt;Schulden!J15,D101&gt;0),MAX(0,D101+E101-MIN(Schulden!G8,D101+E101)),0)+IF(AND(Schulden!J9&lt;Schulden!J15,H101&gt;0),MAX(0,H101+I101-MIN(Schulden!G9,H101+I101)),0)+IF(AND(Schulden!J10&lt;Schulden!J15,L101&gt;0),MAX(0,L101+M101-MIN(Schulden!G10,L101+M101)),0)+IF(AND(Schulden!J11&lt;Schulden!J15,P101&gt;0),MAX(0,P101+Q101-MIN(Schulden!G11,P101+Q101)),0)+IF(AND(Schulden!J12&lt;Schulden!J15,T101&gt;0),MAX(0,T101+U101-MIN(Schulden!G12,T101+U101)),0)+IF(AND(Schulden!J13&lt;Schulden!J15,X101&gt;0),MAX(0,X101+Y101-MIN(Schulden!G13,X101+Y101)),0)+IF(AND(Schulden!J14&lt;Schulden!J15,AB101&gt;0),MAX(0,AB101+AC101-MIN(Schulden!G14,AB101+AC101)),0)+IF(AND(Schulden!J15&lt;Schulden!J15,AF101&gt;0),MAX(0,AF101+AG101-MIN(Schulden!G15,AF101+AG101)),0)+IF(AND(Schulden!J16&lt;Schulden!J15,AJ101&gt;0),MAX(0,AJ101+AK101-MIN(Schulden!G16,AJ101+AK101)),0)+IF(AND(Schulden!J17&lt;Schulden!J15,AN101&gt;0),MAX(0,AN101+AO101-MIN(Schulden!G17,AN101+AO101)),0)+IF(AND(Schulden!J18&lt;Schulden!J15,AR101&gt;0),MAX(0,AR101+AS101-MIN(Schulden!G18,AR101+AS101)),0)+IF(AND(Schulden!J19&lt;Schulden!J15,AV101&gt;0),MAX(0,AV101+AW101-MIN(Schulden!G19,AV101+AW101)),0)+IF(AND(Schulden!J20&lt;Schulden!J15,AZ101&gt;0),MAX(0,AZ101+BA101-MIN(Schulden!G20,AZ101+BA101)),0)+IF(AND(Schulden!J21&lt;Schulden!J15,BD101&gt;0),MAX(0,BD101+BE101-MIN(Schulden!G21,BD101+BE101)),0)+IF(AND(Schulden!J22&lt;Schulden!J15,BH101&gt;0),MAX(0,BH101+BI101-MIN(Schulden!G22,BH101+BI101)),0))),MAX(0,AF101+AG101-MIN(Schulden!G15,AF101+AG101)))+SUMIFS(Sonderzahlungen!$D$8:$D$67,Sonderzahlungen!$G$8:$G$67,$B101,Sonderzahlungen!$E$8:$E$67,"Gezielte Schuld",Sonderzahlungen!$F$8:$F$67,Schulden!B15)))</f>
        <v/>
      </c>
      <c r="AI101" s="24">
        <f>MAX(0,AF101+AG101-AH101)</f>
        <v/>
      </c>
      <c r="AJ101" s="24">
        <f>AM100</f>
        <v/>
      </c>
      <c r="AK101" s="24">
        <f>IF(AJ101&lt;=0,0,AJ101*Schulden!F16/12)</f>
        <v/>
      </c>
      <c r="AL101" s="24">
        <f>IF(AJ101&lt;=0,0,MIN(AJ101+AK101,MIN(Schulden!G16,AJ101+AK101)+MIN(MAX(0,Strategie!$C$9+SUMIFS(Sonderzahlungen!$D$8:$D$67,Sonderzahlungen!$G$8:$G$67,$B101,Sonderzahlungen!$E$8:$E$67,"Nach Strategie")-(IF(AND(Schulden!J8&lt;Schulden!J16,D101&gt;0),MAX(0,D101+E101-MIN(Schulden!G8,D101+E101)),0)+IF(AND(Schulden!J9&lt;Schulden!J16,H101&gt;0),MAX(0,H101+I101-MIN(Schulden!G9,H101+I101)),0)+IF(AND(Schulden!J10&lt;Schulden!J16,L101&gt;0),MAX(0,L101+M101-MIN(Schulden!G10,L101+M101)),0)+IF(AND(Schulden!J11&lt;Schulden!J16,P101&gt;0),MAX(0,P101+Q101-MIN(Schulden!G11,P101+Q101)),0)+IF(AND(Schulden!J12&lt;Schulden!J16,T101&gt;0),MAX(0,T101+U101-MIN(Schulden!G12,T101+U101)),0)+IF(AND(Schulden!J13&lt;Schulden!J16,X101&gt;0),MAX(0,X101+Y101-MIN(Schulden!G13,X101+Y101)),0)+IF(AND(Schulden!J14&lt;Schulden!J16,AB101&gt;0),MAX(0,AB101+AC101-MIN(Schulden!G14,AB101+AC101)),0)+IF(AND(Schulden!J15&lt;Schulden!J16,AF101&gt;0),MAX(0,AF101+AG101-MIN(Schulden!G15,AF101+AG101)),0)+IF(AND(Schulden!J16&lt;Schulden!J16,AJ101&gt;0),MAX(0,AJ101+AK101-MIN(Schulden!G16,AJ101+AK101)),0)+IF(AND(Schulden!J17&lt;Schulden!J16,AN101&gt;0),MAX(0,AN101+AO101-MIN(Schulden!G17,AN101+AO101)),0)+IF(AND(Schulden!J18&lt;Schulden!J16,AR101&gt;0),MAX(0,AR101+AS101-MIN(Schulden!G18,AR101+AS101)),0)+IF(AND(Schulden!J19&lt;Schulden!J16,AV101&gt;0),MAX(0,AV101+AW101-MIN(Schulden!G19,AV101+AW101)),0)+IF(AND(Schulden!J20&lt;Schulden!J16,AZ101&gt;0),MAX(0,AZ101+BA101-MIN(Schulden!G20,AZ101+BA101)),0)+IF(AND(Schulden!J21&lt;Schulden!J16,BD101&gt;0),MAX(0,BD101+BE101-MIN(Schulden!G21,BD101+BE101)),0)+IF(AND(Schulden!J22&lt;Schulden!J16,BH101&gt;0),MAX(0,BH101+BI101-MIN(Schulden!G22,BH101+BI101)),0))),MAX(0,AJ101+AK101-MIN(Schulden!G16,AJ101+AK101)))+SUMIFS(Sonderzahlungen!$D$8:$D$67,Sonderzahlungen!$G$8:$G$67,$B101,Sonderzahlungen!$E$8:$E$67,"Gezielte Schuld",Sonderzahlungen!$F$8:$F$67,Schulden!B16)))</f>
        <v/>
      </c>
      <c r="AM101" s="24">
        <f>MAX(0,AJ101+AK101-AL101)</f>
        <v/>
      </c>
      <c r="AN101" s="24">
        <f>AQ100</f>
        <v/>
      </c>
      <c r="AO101" s="24">
        <f>IF(AN101&lt;=0,0,AN101*Schulden!F17/12)</f>
        <v/>
      </c>
      <c r="AP101" s="24">
        <f>IF(AN101&lt;=0,0,MIN(AN101+AO101,MIN(Schulden!G17,AN101+AO101)+MIN(MAX(0,Strategie!$C$9+SUMIFS(Sonderzahlungen!$D$8:$D$67,Sonderzahlungen!$G$8:$G$67,$B101,Sonderzahlungen!$E$8:$E$67,"Nach Strategie")-(IF(AND(Schulden!J8&lt;Schulden!J17,D101&gt;0),MAX(0,D101+E101-MIN(Schulden!G8,D101+E101)),0)+IF(AND(Schulden!J9&lt;Schulden!J17,H101&gt;0),MAX(0,H101+I101-MIN(Schulden!G9,H101+I101)),0)+IF(AND(Schulden!J10&lt;Schulden!J17,L101&gt;0),MAX(0,L101+M101-MIN(Schulden!G10,L101+M101)),0)+IF(AND(Schulden!J11&lt;Schulden!J17,P101&gt;0),MAX(0,P101+Q101-MIN(Schulden!G11,P101+Q101)),0)+IF(AND(Schulden!J12&lt;Schulden!J17,T101&gt;0),MAX(0,T101+U101-MIN(Schulden!G12,T101+U101)),0)+IF(AND(Schulden!J13&lt;Schulden!J17,X101&gt;0),MAX(0,X101+Y101-MIN(Schulden!G13,X101+Y101)),0)+IF(AND(Schulden!J14&lt;Schulden!J17,AB101&gt;0),MAX(0,AB101+AC101-MIN(Schulden!G14,AB101+AC101)),0)+IF(AND(Schulden!J15&lt;Schulden!J17,AF101&gt;0),MAX(0,AF101+AG101-MIN(Schulden!G15,AF101+AG101)),0)+IF(AND(Schulden!J16&lt;Schulden!J17,AJ101&gt;0),MAX(0,AJ101+AK101-MIN(Schulden!G16,AJ101+AK101)),0)+IF(AND(Schulden!J17&lt;Schulden!J17,AN101&gt;0),MAX(0,AN101+AO101-MIN(Schulden!G17,AN101+AO101)),0)+IF(AND(Schulden!J18&lt;Schulden!J17,AR101&gt;0),MAX(0,AR101+AS101-MIN(Schulden!G18,AR101+AS101)),0)+IF(AND(Schulden!J19&lt;Schulden!J17,AV101&gt;0),MAX(0,AV101+AW101-MIN(Schulden!G19,AV101+AW101)),0)+IF(AND(Schulden!J20&lt;Schulden!J17,AZ101&gt;0),MAX(0,AZ101+BA101-MIN(Schulden!G20,AZ101+BA101)),0)+IF(AND(Schulden!J21&lt;Schulden!J17,BD101&gt;0),MAX(0,BD101+BE101-MIN(Schulden!G21,BD101+BE101)),0)+IF(AND(Schulden!J22&lt;Schulden!J17,BH101&gt;0),MAX(0,BH101+BI101-MIN(Schulden!G22,BH101+BI101)),0))),MAX(0,AN101+AO101-MIN(Schulden!G17,AN101+AO101)))+SUMIFS(Sonderzahlungen!$D$8:$D$67,Sonderzahlungen!$G$8:$G$67,$B101,Sonderzahlungen!$E$8:$E$67,"Gezielte Schuld",Sonderzahlungen!$F$8:$F$67,Schulden!B17)))</f>
        <v/>
      </c>
      <c r="AQ101" s="24">
        <f>MAX(0,AN101+AO101-AP101)</f>
        <v/>
      </c>
      <c r="AR101" s="24">
        <f>AU100</f>
        <v/>
      </c>
      <c r="AS101" s="24">
        <f>IF(AR101&lt;=0,0,AR101*Schulden!F18/12)</f>
        <v/>
      </c>
      <c r="AT101" s="24">
        <f>IF(AR101&lt;=0,0,MIN(AR101+AS101,MIN(Schulden!G18,AR101+AS101)+MIN(MAX(0,Strategie!$C$9+SUMIFS(Sonderzahlungen!$D$8:$D$67,Sonderzahlungen!$G$8:$G$67,$B101,Sonderzahlungen!$E$8:$E$67,"Nach Strategie")-(IF(AND(Schulden!J8&lt;Schulden!J18,D101&gt;0),MAX(0,D101+E101-MIN(Schulden!G8,D101+E101)),0)+IF(AND(Schulden!J9&lt;Schulden!J18,H101&gt;0),MAX(0,H101+I101-MIN(Schulden!G9,H101+I101)),0)+IF(AND(Schulden!J10&lt;Schulden!J18,L101&gt;0),MAX(0,L101+M101-MIN(Schulden!G10,L101+M101)),0)+IF(AND(Schulden!J11&lt;Schulden!J18,P101&gt;0),MAX(0,P101+Q101-MIN(Schulden!G11,P101+Q101)),0)+IF(AND(Schulden!J12&lt;Schulden!J18,T101&gt;0),MAX(0,T101+U101-MIN(Schulden!G12,T101+U101)),0)+IF(AND(Schulden!J13&lt;Schulden!J18,X101&gt;0),MAX(0,X101+Y101-MIN(Schulden!G13,X101+Y101)),0)+IF(AND(Schulden!J14&lt;Schulden!J18,AB101&gt;0),MAX(0,AB101+AC101-MIN(Schulden!G14,AB101+AC101)),0)+IF(AND(Schulden!J15&lt;Schulden!J18,AF101&gt;0),MAX(0,AF101+AG101-MIN(Schulden!G15,AF101+AG101)),0)+IF(AND(Schulden!J16&lt;Schulden!J18,AJ101&gt;0),MAX(0,AJ101+AK101-MIN(Schulden!G16,AJ101+AK101)),0)+IF(AND(Schulden!J17&lt;Schulden!J18,AN101&gt;0),MAX(0,AN101+AO101-MIN(Schulden!G17,AN101+AO101)),0)+IF(AND(Schulden!J18&lt;Schulden!J18,AR101&gt;0),MAX(0,AR101+AS101-MIN(Schulden!G18,AR101+AS101)),0)+IF(AND(Schulden!J19&lt;Schulden!J18,AV101&gt;0),MAX(0,AV101+AW101-MIN(Schulden!G19,AV101+AW101)),0)+IF(AND(Schulden!J20&lt;Schulden!J18,AZ101&gt;0),MAX(0,AZ101+BA101-MIN(Schulden!G20,AZ101+BA101)),0)+IF(AND(Schulden!J21&lt;Schulden!J18,BD101&gt;0),MAX(0,BD101+BE101-MIN(Schulden!G21,BD101+BE101)),0)+IF(AND(Schulden!J22&lt;Schulden!J18,BH101&gt;0),MAX(0,BH101+BI101-MIN(Schulden!G22,BH101+BI101)),0))),MAX(0,AR101+AS101-MIN(Schulden!G18,AR101+AS101)))+SUMIFS(Sonderzahlungen!$D$8:$D$67,Sonderzahlungen!$G$8:$G$67,$B101,Sonderzahlungen!$E$8:$E$67,"Gezielte Schuld",Sonderzahlungen!$F$8:$F$67,Schulden!B18)))</f>
        <v/>
      </c>
      <c r="AU101" s="24">
        <f>MAX(0,AR101+AS101-AT101)</f>
        <v/>
      </c>
      <c r="AV101" s="24">
        <f>AY100</f>
        <v/>
      </c>
      <c r="AW101" s="24">
        <f>IF(AV101&lt;=0,0,AV101*Schulden!F19/12)</f>
        <v/>
      </c>
      <c r="AX101" s="24">
        <f>IF(AV101&lt;=0,0,MIN(AV101+AW101,MIN(Schulden!G19,AV101+AW101)+MIN(MAX(0,Strategie!$C$9+SUMIFS(Sonderzahlungen!$D$8:$D$67,Sonderzahlungen!$G$8:$G$67,$B101,Sonderzahlungen!$E$8:$E$67,"Nach Strategie")-(IF(AND(Schulden!J8&lt;Schulden!J19,D101&gt;0),MAX(0,D101+E101-MIN(Schulden!G8,D101+E101)),0)+IF(AND(Schulden!J9&lt;Schulden!J19,H101&gt;0),MAX(0,H101+I101-MIN(Schulden!G9,H101+I101)),0)+IF(AND(Schulden!J10&lt;Schulden!J19,L101&gt;0),MAX(0,L101+M101-MIN(Schulden!G10,L101+M101)),0)+IF(AND(Schulden!J11&lt;Schulden!J19,P101&gt;0),MAX(0,P101+Q101-MIN(Schulden!G11,P101+Q101)),0)+IF(AND(Schulden!J12&lt;Schulden!J19,T101&gt;0),MAX(0,T101+U101-MIN(Schulden!G12,T101+U101)),0)+IF(AND(Schulden!J13&lt;Schulden!J19,X101&gt;0),MAX(0,X101+Y101-MIN(Schulden!G13,X101+Y101)),0)+IF(AND(Schulden!J14&lt;Schulden!J19,AB101&gt;0),MAX(0,AB101+AC101-MIN(Schulden!G14,AB101+AC101)),0)+IF(AND(Schulden!J15&lt;Schulden!J19,AF101&gt;0),MAX(0,AF101+AG101-MIN(Schulden!G15,AF101+AG101)),0)+IF(AND(Schulden!J16&lt;Schulden!J19,AJ101&gt;0),MAX(0,AJ101+AK101-MIN(Schulden!G16,AJ101+AK101)),0)+IF(AND(Schulden!J17&lt;Schulden!J19,AN101&gt;0),MAX(0,AN101+AO101-MIN(Schulden!G17,AN101+AO101)),0)+IF(AND(Schulden!J18&lt;Schulden!J19,AR101&gt;0),MAX(0,AR101+AS101-MIN(Schulden!G18,AR101+AS101)),0)+IF(AND(Schulden!J19&lt;Schulden!J19,AV101&gt;0),MAX(0,AV101+AW101-MIN(Schulden!G19,AV101+AW101)),0)+IF(AND(Schulden!J20&lt;Schulden!J19,AZ101&gt;0),MAX(0,AZ101+BA101-MIN(Schulden!G20,AZ101+BA101)),0)+IF(AND(Schulden!J21&lt;Schulden!J19,BD101&gt;0),MAX(0,BD101+BE101-MIN(Schulden!G21,BD101+BE101)),0)+IF(AND(Schulden!J22&lt;Schulden!J19,BH101&gt;0),MAX(0,BH101+BI101-MIN(Schulden!G22,BH101+BI101)),0))),MAX(0,AV101+AW101-MIN(Schulden!G19,AV101+AW101)))+SUMIFS(Sonderzahlungen!$D$8:$D$67,Sonderzahlungen!$G$8:$G$67,$B101,Sonderzahlungen!$E$8:$E$67,"Gezielte Schuld",Sonderzahlungen!$F$8:$F$67,Schulden!B19)))</f>
        <v/>
      </c>
      <c r="AY101" s="24">
        <f>MAX(0,AV101+AW101-AX101)</f>
        <v/>
      </c>
      <c r="AZ101" s="24">
        <f>BC100</f>
        <v/>
      </c>
      <c r="BA101" s="24">
        <f>IF(AZ101&lt;=0,0,AZ101*Schulden!F20/12)</f>
        <v/>
      </c>
      <c r="BB101" s="24">
        <f>IF(AZ101&lt;=0,0,MIN(AZ101+BA101,MIN(Schulden!G20,AZ101+BA101)+MIN(MAX(0,Strategie!$C$9+SUMIFS(Sonderzahlungen!$D$8:$D$67,Sonderzahlungen!$G$8:$G$67,$B101,Sonderzahlungen!$E$8:$E$67,"Nach Strategie")-(IF(AND(Schulden!J8&lt;Schulden!J20,D101&gt;0),MAX(0,D101+E101-MIN(Schulden!G8,D101+E101)),0)+IF(AND(Schulden!J9&lt;Schulden!J20,H101&gt;0),MAX(0,H101+I101-MIN(Schulden!G9,H101+I101)),0)+IF(AND(Schulden!J10&lt;Schulden!J20,L101&gt;0),MAX(0,L101+M101-MIN(Schulden!G10,L101+M101)),0)+IF(AND(Schulden!J11&lt;Schulden!J20,P101&gt;0),MAX(0,P101+Q101-MIN(Schulden!G11,P101+Q101)),0)+IF(AND(Schulden!J12&lt;Schulden!J20,T101&gt;0),MAX(0,T101+U101-MIN(Schulden!G12,T101+U101)),0)+IF(AND(Schulden!J13&lt;Schulden!J20,X101&gt;0),MAX(0,X101+Y101-MIN(Schulden!G13,X101+Y101)),0)+IF(AND(Schulden!J14&lt;Schulden!J20,AB101&gt;0),MAX(0,AB101+AC101-MIN(Schulden!G14,AB101+AC101)),0)+IF(AND(Schulden!J15&lt;Schulden!J20,AF101&gt;0),MAX(0,AF101+AG101-MIN(Schulden!G15,AF101+AG101)),0)+IF(AND(Schulden!J16&lt;Schulden!J20,AJ101&gt;0),MAX(0,AJ101+AK101-MIN(Schulden!G16,AJ101+AK101)),0)+IF(AND(Schulden!J17&lt;Schulden!J20,AN101&gt;0),MAX(0,AN101+AO101-MIN(Schulden!G17,AN101+AO101)),0)+IF(AND(Schulden!J18&lt;Schulden!J20,AR101&gt;0),MAX(0,AR101+AS101-MIN(Schulden!G18,AR101+AS101)),0)+IF(AND(Schulden!J19&lt;Schulden!J20,AV101&gt;0),MAX(0,AV101+AW101-MIN(Schulden!G19,AV101+AW101)),0)+IF(AND(Schulden!J20&lt;Schulden!J20,AZ101&gt;0),MAX(0,AZ101+BA101-MIN(Schulden!G20,AZ101+BA101)),0)+IF(AND(Schulden!J21&lt;Schulden!J20,BD101&gt;0),MAX(0,BD101+BE101-MIN(Schulden!G21,BD101+BE101)),0)+IF(AND(Schulden!J22&lt;Schulden!J20,BH101&gt;0),MAX(0,BH101+BI101-MIN(Schulden!G22,BH101+BI101)),0))),MAX(0,AZ101+BA101-MIN(Schulden!G20,AZ101+BA101)))+SUMIFS(Sonderzahlungen!$D$8:$D$67,Sonderzahlungen!$G$8:$G$67,$B101,Sonderzahlungen!$E$8:$E$67,"Gezielte Schuld",Sonderzahlungen!$F$8:$F$67,Schulden!B20)))</f>
        <v/>
      </c>
      <c r="BC101" s="24">
        <f>MAX(0,AZ101+BA101-BB101)</f>
        <v/>
      </c>
      <c r="BD101" s="24">
        <f>BG100</f>
        <v/>
      </c>
      <c r="BE101" s="24">
        <f>IF(BD101&lt;=0,0,BD101*Schulden!F21/12)</f>
        <v/>
      </c>
      <c r="BF101" s="24">
        <f>IF(BD101&lt;=0,0,MIN(BD101+BE101,MIN(Schulden!G21,BD101+BE101)+MIN(MAX(0,Strategie!$C$9+SUMIFS(Sonderzahlungen!$D$8:$D$67,Sonderzahlungen!$G$8:$G$67,$B101,Sonderzahlungen!$E$8:$E$67,"Nach Strategie")-(IF(AND(Schulden!J8&lt;Schulden!J21,D101&gt;0),MAX(0,D101+E101-MIN(Schulden!G8,D101+E101)),0)+IF(AND(Schulden!J9&lt;Schulden!J21,H101&gt;0),MAX(0,H101+I101-MIN(Schulden!G9,H101+I101)),0)+IF(AND(Schulden!J10&lt;Schulden!J21,L101&gt;0),MAX(0,L101+M101-MIN(Schulden!G10,L101+M101)),0)+IF(AND(Schulden!J11&lt;Schulden!J21,P101&gt;0),MAX(0,P101+Q101-MIN(Schulden!G11,P101+Q101)),0)+IF(AND(Schulden!J12&lt;Schulden!J21,T101&gt;0),MAX(0,T101+U101-MIN(Schulden!G12,T101+U101)),0)+IF(AND(Schulden!J13&lt;Schulden!J21,X101&gt;0),MAX(0,X101+Y101-MIN(Schulden!G13,X101+Y101)),0)+IF(AND(Schulden!J14&lt;Schulden!J21,AB101&gt;0),MAX(0,AB101+AC101-MIN(Schulden!G14,AB101+AC101)),0)+IF(AND(Schulden!J15&lt;Schulden!J21,AF101&gt;0),MAX(0,AF101+AG101-MIN(Schulden!G15,AF101+AG101)),0)+IF(AND(Schulden!J16&lt;Schulden!J21,AJ101&gt;0),MAX(0,AJ101+AK101-MIN(Schulden!G16,AJ101+AK101)),0)+IF(AND(Schulden!J17&lt;Schulden!J21,AN101&gt;0),MAX(0,AN101+AO101-MIN(Schulden!G17,AN101+AO101)),0)+IF(AND(Schulden!J18&lt;Schulden!J21,AR101&gt;0),MAX(0,AR101+AS101-MIN(Schulden!G18,AR101+AS101)),0)+IF(AND(Schulden!J19&lt;Schulden!J21,AV101&gt;0),MAX(0,AV101+AW101-MIN(Schulden!G19,AV101+AW101)),0)+IF(AND(Schulden!J20&lt;Schulden!J21,AZ101&gt;0),MAX(0,AZ101+BA101-MIN(Schulden!G20,AZ101+BA101)),0)+IF(AND(Schulden!J21&lt;Schulden!J21,BD101&gt;0),MAX(0,BD101+BE101-MIN(Schulden!G21,BD101+BE101)),0)+IF(AND(Schulden!J22&lt;Schulden!J21,BH101&gt;0),MAX(0,BH101+BI101-MIN(Schulden!G22,BH101+BI101)),0))),MAX(0,BD101+BE101-MIN(Schulden!G21,BD101+BE101)))+SUMIFS(Sonderzahlungen!$D$8:$D$67,Sonderzahlungen!$G$8:$G$67,$B101,Sonderzahlungen!$E$8:$E$67,"Gezielte Schuld",Sonderzahlungen!$F$8:$F$67,Schulden!B21)))</f>
        <v/>
      </c>
      <c r="BG101" s="24">
        <f>MAX(0,BD101+BE101-BF101)</f>
        <v/>
      </c>
      <c r="BH101" s="24">
        <f>BK100</f>
        <v/>
      </c>
      <c r="BI101" s="24">
        <f>IF(BH101&lt;=0,0,BH101*Schulden!F22/12)</f>
        <v/>
      </c>
      <c r="BJ101" s="24">
        <f>IF(BH101&lt;=0,0,MIN(BH101+BI101,MIN(Schulden!G22,BH101+BI101)+MIN(MAX(0,Strategie!$C$9+SUMIFS(Sonderzahlungen!$D$8:$D$67,Sonderzahlungen!$G$8:$G$67,$B101,Sonderzahlungen!$E$8:$E$67,"Nach Strategie")-(IF(AND(Schulden!J8&lt;Schulden!J22,D101&gt;0),MAX(0,D101+E101-MIN(Schulden!G8,D101+E101)),0)+IF(AND(Schulden!J9&lt;Schulden!J22,H101&gt;0),MAX(0,H101+I101-MIN(Schulden!G9,H101+I101)),0)+IF(AND(Schulden!J10&lt;Schulden!J22,L101&gt;0),MAX(0,L101+M101-MIN(Schulden!G10,L101+M101)),0)+IF(AND(Schulden!J11&lt;Schulden!J22,P101&gt;0),MAX(0,P101+Q101-MIN(Schulden!G11,P101+Q101)),0)+IF(AND(Schulden!J12&lt;Schulden!J22,T101&gt;0),MAX(0,T101+U101-MIN(Schulden!G12,T101+U101)),0)+IF(AND(Schulden!J13&lt;Schulden!J22,X101&gt;0),MAX(0,X101+Y101-MIN(Schulden!G13,X101+Y101)),0)+IF(AND(Schulden!J14&lt;Schulden!J22,AB101&gt;0),MAX(0,AB101+AC101-MIN(Schulden!G14,AB101+AC101)),0)+IF(AND(Schulden!J15&lt;Schulden!J22,AF101&gt;0),MAX(0,AF101+AG101-MIN(Schulden!G15,AF101+AG101)),0)+IF(AND(Schulden!J16&lt;Schulden!J22,AJ101&gt;0),MAX(0,AJ101+AK101-MIN(Schulden!G16,AJ101+AK101)),0)+IF(AND(Schulden!J17&lt;Schulden!J22,AN101&gt;0),MAX(0,AN101+AO101-MIN(Schulden!G17,AN101+AO101)),0)+IF(AND(Schulden!J18&lt;Schulden!J22,AR101&gt;0),MAX(0,AR101+AS101-MIN(Schulden!G18,AR101+AS101)),0)+IF(AND(Schulden!J19&lt;Schulden!J22,AV101&gt;0),MAX(0,AV101+AW101-MIN(Schulden!G19,AV101+AW101)),0)+IF(AND(Schulden!J20&lt;Schulden!J22,AZ101&gt;0),MAX(0,AZ101+BA101-MIN(Schulden!G20,AZ101+BA101)),0)+IF(AND(Schulden!J21&lt;Schulden!J22,BD101&gt;0),MAX(0,BD101+BE101-MIN(Schulden!G21,BD101+BE101)),0)+IF(AND(Schulden!J22&lt;Schulden!J22,BH101&gt;0),MAX(0,BH101+BI101-MIN(Schulden!G22,BH101+BI101)),0))),MAX(0,BH101+BI101-MIN(Schulden!G22,BH101+BI101)))+SUMIFS(Sonderzahlungen!$D$8:$D$67,Sonderzahlungen!$G$8:$G$67,$B101,Sonderzahlungen!$E$8:$E$67,"Gezielte Schuld",Sonderzahlungen!$F$8:$F$67,Schulden!B22)))</f>
        <v/>
      </c>
      <c r="BK101" s="24">
        <f>MAX(0,BH101+BI101-BJ101)</f>
        <v/>
      </c>
    </row>
    <row r="102">
      <c r="B102" s="23">
        <f>EDATE(B101,1)</f>
        <v/>
      </c>
      <c r="C102" s="24">
        <f>SUMIFS(Sonderzahlungen!$D$8:$D$67,Sonderzahlungen!$G$8:$G$67,B102)</f>
        <v/>
      </c>
      <c r="D102" s="24">
        <f>G101</f>
        <v/>
      </c>
      <c r="E102" s="24">
        <f>IF(D102&lt;=0,0,D102*Schulden!F8/12)</f>
        <v/>
      </c>
      <c r="F102" s="24">
        <f>IF(D102&lt;=0,0,MIN(D102+E102,MIN(Schulden!G8,D102+E102)+MIN(MAX(0,Strategie!$C$9+SUMIFS(Sonderzahlungen!$D$8:$D$67,Sonderzahlungen!$G$8:$G$67,$B102,Sonderzahlungen!$E$8:$E$67,"Nach Strategie")-(IF(AND(Schulden!J8&lt;Schulden!J8,D102&gt;0),MAX(0,D102+E102-MIN(Schulden!G8,D102+E102)),0)+IF(AND(Schulden!J9&lt;Schulden!J8,H102&gt;0),MAX(0,H102+I102-MIN(Schulden!G9,H102+I102)),0)+IF(AND(Schulden!J10&lt;Schulden!J8,L102&gt;0),MAX(0,L102+M102-MIN(Schulden!G10,L102+M102)),0)+IF(AND(Schulden!J11&lt;Schulden!J8,P102&gt;0),MAX(0,P102+Q102-MIN(Schulden!G11,P102+Q102)),0)+IF(AND(Schulden!J12&lt;Schulden!J8,T102&gt;0),MAX(0,T102+U102-MIN(Schulden!G12,T102+U102)),0)+IF(AND(Schulden!J13&lt;Schulden!J8,X102&gt;0),MAX(0,X102+Y102-MIN(Schulden!G13,X102+Y102)),0)+IF(AND(Schulden!J14&lt;Schulden!J8,AB102&gt;0),MAX(0,AB102+AC102-MIN(Schulden!G14,AB102+AC102)),0)+IF(AND(Schulden!J15&lt;Schulden!J8,AF102&gt;0),MAX(0,AF102+AG102-MIN(Schulden!G15,AF102+AG102)),0)+IF(AND(Schulden!J16&lt;Schulden!J8,AJ102&gt;0),MAX(0,AJ102+AK102-MIN(Schulden!G16,AJ102+AK102)),0)+IF(AND(Schulden!J17&lt;Schulden!J8,AN102&gt;0),MAX(0,AN102+AO102-MIN(Schulden!G17,AN102+AO102)),0)+IF(AND(Schulden!J18&lt;Schulden!J8,AR102&gt;0),MAX(0,AR102+AS102-MIN(Schulden!G18,AR102+AS102)),0)+IF(AND(Schulden!J19&lt;Schulden!J8,AV102&gt;0),MAX(0,AV102+AW102-MIN(Schulden!G19,AV102+AW102)),0)+IF(AND(Schulden!J20&lt;Schulden!J8,AZ102&gt;0),MAX(0,AZ102+BA102-MIN(Schulden!G20,AZ102+BA102)),0)+IF(AND(Schulden!J21&lt;Schulden!J8,BD102&gt;0),MAX(0,BD102+BE102-MIN(Schulden!G21,BD102+BE102)),0)+IF(AND(Schulden!J22&lt;Schulden!J8,BH102&gt;0),MAX(0,BH102+BI102-MIN(Schulden!G22,BH102+BI102)),0))),MAX(0,D102+E102-MIN(Schulden!G8,D102+E102)))+SUMIFS(Sonderzahlungen!$D$8:$D$67,Sonderzahlungen!$G$8:$G$67,$B102,Sonderzahlungen!$E$8:$E$67,"Gezielte Schuld",Sonderzahlungen!$F$8:$F$67,Schulden!B8)))</f>
        <v/>
      </c>
      <c r="G102" s="24">
        <f>MAX(0,D102+E102-F102)</f>
        <v/>
      </c>
      <c r="H102" s="24">
        <f>K101</f>
        <v/>
      </c>
      <c r="I102" s="24">
        <f>IF(H102&lt;=0,0,H102*Schulden!F9/12)</f>
        <v/>
      </c>
      <c r="J102" s="24">
        <f>IF(H102&lt;=0,0,MIN(H102+I102,MIN(Schulden!G9,H102+I102)+MIN(MAX(0,Strategie!$C$9+SUMIFS(Sonderzahlungen!$D$8:$D$67,Sonderzahlungen!$G$8:$G$67,$B102,Sonderzahlungen!$E$8:$E$67,"Nach Strategie")-(IF(AND(Schulden!J8&lt;Schulden!J9,D102&gt;0),MAX(0,D102+E102-MIN(Schulden!G8,D102+E102)),0)+IF(AND(Schulden!J9&lt;Schulden!J9,H102&gt;0),MAX(0,H102+I102-MIN(Schulden!G9,H102+I102)),0)+IF(AND(Schulden!J10&lt;Schulden!J9,L102&gt;0),MAX(0,L102+M102-MIN(Schulden!G10,L102+M102)),0)+IF(AND(Schulden!J11&lt;Schulden!J9,P102&gt;0),MAX(0,P102+Q102-MIN(Schulden!G11,P102+Q102)),0)+IF(AND(Schulden!J12&lt;Schulden!J9,T102&gt;0),MAX(0,T102+U102-MIN(Schulden!G12,T102+U102)),0)+IF(AND(Schulden!J13&lt;Schulden!J9,X102&gt;0),MAX(0,X102+Y102-MIN(Schulden!G13,X102+Y102)),0)+IF(AND(Schulden!J14&lt;Schulden!J9,AB102&gt;0),MAX(0,AB102+AC102-MIN(Schulden!G14,AB102+AC102)),0)+IF(AND(Schulden!J15&lt;Schulden!J9,AF102&gt;0),MAX(0,AF102+AG102-MIN(Schulden!G15,AF102+AG102)),0)+IF(AND(Schulden!J16&lt;Schulden!J9,AJ102&gt;0),MAX(0,AJ102+AK102-MIN(Schulden!G16,AJ102+AK102)),0)+IF(AND(Schulden!J17&lt;Schulden!J9,AN102&gt;0),MAX(0,AN102+AO102-MIN(Schulden!G17,AN102+AO102)),0)+IF(AND(Schulden!J18&lt;Schulden!J9,AR102&gt;0),MAX(0,AR102+AS102-MIN(Schulden!G18,AR102+AS102)),0)+IF(AND(Schulden!J19&lt;Schulden!J9,AV102&gt;0),MAX(0,AV102+AW102-MIN(Schulden!G19,AV102+AW102)),0)+IF(AND(Schulden!J20&lt;Schulden!J9,AZ102&gt;0),MAX(0,AZ102+BA102-MIN(Schulden!G20,AZ102+BA102)),0)+IF(AND(Schulden!J21&lt;Schulden!J9,BD102&gt;0),MAX(0,BD102+BE102-MIN(Schulden!G21,BD102+BE102)),0)+IF(AND(Schulden!J22&lt;Schulden!J9,BH102&gt;0),MAX(0,BH102+BI102-MIN(Schulden!G22,BH102+BI102)),0))),MAX(0,H102+I102-MIN(Schulden!G9,H102+I102)))+SUMIFS(Sonderzahlungen!$D$8:$D$67,Sonderzahlungen!$G$8:$G$67,$B102,Sonderzahlungen!$E$8:$E$67,"Gezielte Schuld",Sonderzahlungen!$F$8:$F$67,Schulden!B9)))</f>
        <v/>
      </c>
      <c r="K102" s="24">
        <f>MAX(0,H102+I102-J102)</f>
        <v/>
      </c>
      <c r="L102" s="24">
        <f>O101</f>
        <v/>
      </c>
      <c r="M102" s="24">
        <f>IF(L102&lt;=0,0,L102*Schulden!F10/12)</f>
        <v/>
      </c>
      <c r="N102" s="24">
        <f>IF(L102&lt;=0,0,MIN(L102+M102,MIN(Schulden!G10,L102+M102)+MIN(MAX(0,Strategie!$C$9+SUMIFS(Sonderzahlungen!$D$8:$D$67,Sonderzahlungen!$G$8:$G$67,$B102,Sonderzahlungen!$E$8:$E$67,"Nach Strategie")-(IF(AND(Schulden!J8&lt;Schulden!J10,D102&gt;0),MAX(0,D102+E102-MIN(Schulden!G8,D102+E102)),0)+IF(AND(Schulden!J9&lt;Schulden!J10,H102&gt;0),MAX(0,H102+I102-MIN(Schulden!G9,H102+I102)),0)+IF(AND(Schulden!J10&lt;Schulden!J10,L102&gt;0),MAX(0,L102+M102-MIN(Schulden!G10,L102+M102)),0)+IF(AND(Schulden!J11&lt;Schulden!J10,P102&gt;0),MAX(0,P102+Q102-MIN(Schulden!G11,P102+Q102)),0)+IF(AND(Schulden!J12&lt;Schulden!J10,T102&gt;0),MAX(0,T102+U102-MIN(Schulden!G12,T102+U102)),0)+IF(AND(Schulden!J13&lt;Schulden!J10,X102&gt;0),MAX(0,X102+Y102-MIN(Schulden!G13,X102+Y102)),0)+IF(AND(Schulden!J14&lt;Schulden!J10,AB102&gt;0),MAX(0,AB102+AC102-MIN(Schulden!G14,AB102+AC102)),0)+IF(AND(Schulden!J15&lt;Schulden!J10,AF102&gt;0),MAX(0,AF102+AG102-MIN(Schulden!G15,AF102+AG102)),0)+IF(AND(Schulden!J16&lt;Schulden!J10,AJ102&gt;0),MAX(0,AJ102+AK102-MIN(Schulden!G16,AJ102+AK102)),0)+IF(AND(Schulden!J17&lt;Schulden!J10,AN102&gt;0),MAX(0,AN102+AO102-MIN(Schulden!G17,AN102+AO102)),0)+IF(AND(Schulden!J18&lt;Schulden!J10,AR102&gt;0),MAX(0,AR102+AS102-MIN(Schulden!G18,AR102+AS102)),0)+IF(AND(Schulden!J19&lt;Schulden!J10,AV102&gt;0),MAX(0,AV102+AW102-MIN(Schulden!G19,AV102+AW102)),0)+IF(AND(Schulden!J20&lt;Schulden!J10,AZ102&gt;0),MAX(0,AZ102+BA102-MIN(Schulden!G20,AZ102+BA102)),0)+IF(AND(Schulden!J21&lt;Schulden!J10,BD102&gt;0),MAX(0,BD102+BE102-MIN(Schulden!G21,BD102+BE102)),0)+IF(AND(Schulden!J22&lt;Schulden!J10,BH102&gt;0),MAX(0,BH102+BI102-MIN(Schulden!G22,BH102+BI102)),0))),MAX(0,L102+M102-MIN(Schulden!G10,L102+M102)))+SUMIFS(Sonderzahlungen!$D$8:$D$67,Sonderzahlungen!$G$8:$G$67,$B102,Sonderzahlungen!$E$8:$E$67,"Gezielte Schuld",Sonderzahlungen!$F$8:$F$67,Schulden!B10)))</f>
        <v/>
      </c>
      <c r="O102" s="24">
        <f>MAX(0,L102+M102-N102)</f>
        <v/>
      </c>
      <c r="P102" s="24">
        <f>S101</f>
        <v/>
      </c>
      <c r="Q102" s="24">
        <f>IF(P102&lt;=0,0,P102*Schulden!F11/12)</f>
        <v/>
      </c>
      <c r="R102" s="24">
        <f>IF(P102&lt;=0,0,MIN(P102+Q102,MIN(Schulden!G11,P102+Q102)+MIN(MAX(0,Strategie!$C$9+SUMIFS(Sonderzahlungen!$D$8:$D$67,Sonderzahlungen!$G$8:$G$67,$B102,Sonderzahlungen!$E$8:$E$67,"Nach Strategie")-(IF(AND(Schulden!J8&lt;Schulden!J11,D102&gt;0),MAX(0,D102+E102-MIN(Schulden!G8,D102+E102)),0)+IF(AND(Schulden!J9&lt;Schulden!J11,H102&gt;0),MAX(0,H102+I102-MIN(Schulden!G9,H102+I102)),0)+IF(AND(Schulden!J10&lt;Schulden!J11,L102&gt;0),MAX(0,L102+M102-MIN(Schulden!G10,L102+M102)),0)+IF(AND(Schulden!J11&lt;Schulden!J11,P102&gt;0),MAX(0,P102+Q102-MIN(Schulden!G11,P102+Q102)),0)+IF(AND(Schulden!J12&lt;Schulden!J11,T102&gt;0),MAX(0,T102+U102-MIN(Schulden!G12,T102+U102)),0)+IF(AND(Schulden!J13&lt;Schulden!J11,X102&gt;0),MAX(0,X102+Y102-MIN(Schulden!G13,X102+Y102)),0)+IF(AND(Schulden!J14&lt;Schulden!J11,AB102&gt;0),MAX(0,AB102+AC102-MIN(Schulden!G14,AB102+AC102)),0)+IF(AND(Schulden!J15&lt;Schulden!J11,AF102&gt;0),MAX(0,AF102+AG102-MIN(Schulden!G15,AF102+AG102)),0)+IF(AND(Schulden!J16&lt;Schulden!J11,AJ102&gt;0),MAX(0,AJ102+AK102-MIN(Schulden!G16,AJ102+AK102)),0)+IF(AND(Schulden!J17&lt;Schulden!J11,AN102&gt;0),MAX(0,AN102+AO102-MIN(Schulden!G17,AN102+AO102)),0)+IF(AND(Schulden!J18&lt;Schulden!J11,AR102&gt;0),MAX(0,AR102+AS102-MIN(Schulden!G18,AR102+AS102)),0)+IF(AND(Schulden!J19&lt;Schulden!J11,AV102&gt;0),MAX(0,AV102+AW102-MIN(Schulden!G19,AV102+AW102)),0)+IF(AND(Schulden!J20&lt;Schulden!J11,AZ102&gt;0),MAX(0,AZ102+BA102-MIN(Schulden!G20,AZ102+BA102)),0)+IF(AND(Schulden!J21&lt;Schulden!J11,BD102&gt;0),MAX(0,BD102+BE102-MIN(Schulden!G21,BD102+BE102)),0)+IF(AND(Schulden!J22&lt;Schulden!J11,BH102&gt;0),MAX(0,BH102+BI102-MIN(Schulden!G22,BH102+BI102)),0))),MAX(0,P102+Q102-MIN(Schulden!G11,P102+Q102)))+SUMIFS(Sonderzahlungen!$D$8:$D$67,Sonderzahlungen!$G$8:$G$67,$B102,Sonderzahlungen!$E$8:$E$67,"Gezielte Schuld",Sonderzahlungen!$F$8:$F$67,Schulden!B11)))</f>
        <v/>
      </c>
      <c r="S102" s="24">
        <f>MAX(0,P102+Q102-R102)</f>
        <v/>
      </c>
      <c r="T102" s="24">
        <f>W101</f>
        <v/>
      </c>
      <c r="U102" s="24">
        <f>IF(T102&lt;=0,0,T102*Schulden!F12/12)</f>
        <v/>
      </c>
      <c r="V102" s="24">
        <f>IF(T102&lt;=0,0,MIN(T102+U102,MIN(Schulden!G12,T102+U102)+MIN(MAX(0,Strategie!$C$9+SUMIFS(Sonderzahlungen!$D$8:$D$67,Sonderzahlungen!$G$8:$G$67,$B102,Sonderzahlungen!$E$8:$E$67,"Nach Strategie")-(IF(AND(Schulden!J8&lt;Schulden!J12,D102&gt;0),MAX(0,D102+E102-MIN(Schulden!G8,D102+E102)),0)+IF(AND(Schulden!J9&lt;Schulden!J12,H102&gt;0),MAX(0,H102+I102-MIN(Schulden!G9,H102+I102)),0)+IF(AND(Schulden!J10&lt;Schulden!J12,L102&gt;0),MAX(0,L102+M102-MIN(Schulden!G10,L102+M102)),0)+IF(AND(Schulden!J11&lt;Schulden!J12,P102&gt;0),MAX(0,P102+Q102-MIN(Schulden!G11,P102+Q102)),0)+IF(AND(Schulden!J12&lt;Schulden!J12,T102&gt;0),MAX(0,T102+U102-MIN(Schulden!G12,T102+U102)),0)+IF(AND(Schulden!J13&lt;Schulden!J12,X102&gt;0),MAX(0,X102+Y102-MIN(Schulden!G13,X102+Y102)),0)+IF(AND(Schulden!J14&lt;Schulden!J12,AB102&gt;0),MAX(0,AB102+AC102-MIN(Schulden!G14,AB102+AC102)),0)+IF(AND(Schulden!J15&lt;Schulden!J12,AF102&gt;0),MAX(0,AF102+AG102-MIN(Schulden!G15,AF102+AG102)),0)+IF(AND(Schulden!J16&lt;Schulden!J12,AJ102&gt;0),MAX(0,AJ102+AK102-MIN(Schulden!G16,AJ102+AK102)),0)+IF(AND(Schulden!J17&lt;Schulden!J12,AN102&gt;0),MAX(0,AN102+AO102-MIN(Schulden!G17,AN102+AO102)),0)+IF(AND(Schulden!J18&lt;Schulden!J12,AR102&gt;0),MAX(0,AR102+AS102-MIN(Schulden!G18,AR102+AS102)),0)+IF(AND(Schulden!J19&lt;Schulden!J12,AV102&gt;0),MAX(0,AV102+AW102-MIN(Schulden!G19,AV102+AW102)),0)+IF(AND(Schulden!J20&lt;Schulden!J12,AZ102&gt;0),MAX(0,AZ102+BA102-MIN(Schulden!G20,AZ102+BA102)),0)+IF(AND(Schulden!J21&lt;Schulden!J12,BD102&gt;0),MAX(0,BD102+BE102-MIN(Schulden!G21,BD102+BE102)),0)+IF(AND(Schulden!J22&lt;Schulden!J12,BH102&gt;0),MAX(0,BH102+BI102-MIN(Schulden!G22,BH102+BI102)),0))),MAX(0,T102+U102-MIN(Schulden!G12,T102+U102)))+SUMIFS(Sonderzahlungen!$D$8:$D$67,Sonderzahlungen!$G$8:$G$67,$B102,Sonderzahlungen!$E$8:$E$67,"Gezielte Schuld",Sonderzahlungen!$F$8:$F$67,Schulden!B12)))</f>
        <v/>
      </c>
      <c r="W102" s="24">
        <f>MAX(0,T102+U102-V102)</f>
        <v/>
      </c>
      <c r="X102" s="24">
        <f>AA101</f>
        <v/>
      </c>
      <c r="Y102" s="24">
        <f>IF(X102&lt;=0,0,X102*Schulden!F13/12)</f>
        <v/>
      </c>
      <c r="Z102" s="24">
        <f>IF(X102&lt;=0,0,MIN(X102+Y102,MIN(Schulden!G13,X102+Y102)+MIN(MAX(0,Strategie!$C$9+SUMIFS(Sonderzahlungen!$D$8:$D$67,Sonderzahlungen!$G$8:$G$67,$B102,Sonderzahlungen!$E$8:$E$67,"Nach Strategie")-(IF(AND(Schulden!J8&lt;Schulden!J13,D102&gt;0),MAX(0,D102+E102-MIN(Schulden!G8,D102+E102)),0)+IF(AND(Schulden!J9&lt;Schulden!J13,H102&gt;0),MAX(0,H102+I102-MIN(Schulden!G9,H102+I102)),0)+IF(AND(Schulden!J10&lt;Schulden!J13,L102&gt;0),MAX(0,L102+M102-MIN(Schulden!G10,L102+M102)),0)+IF(AND(Schulden!J11&lt;Schulden!J13,P102&gt;0),MAX(0,P102+Q102-MIN(Schulden!G11,P102+Q102)),0)+IF(AND(Schulden!J12&lt;Schulden!J13,T102&gt;0),MAX(0,T102+U102-MIN(Schulden!G12,T102+U102)),0)+IF(AND(Schulden!J13&lt;Schulden!J13,X102&gt;0),MAX(0,X102+Y102-MIN(Schulden!G13,X102+Y102)),0)+IF(AND(Schulden!J14&lt;Schulden!J13,AB102&gt;0),MAX(0,AB102+AC102-MIN(Schulden!G14,AB102+AC102)),0)+IF(AND(Schulden!J15&lt;Schulden!J13,AF102&gt;0),MAX(0,AF102+AG102-MIN(Schulden!G15,AF102+AG102)),0)+IF(AND(Schulden!J16&lt;Schulden!J13,AJ102&gt;0),MAX(0,AJ102+AK102-MIN(Schulden!G16,AJ102+AK102)),0)+IF(AND(Schulden!J17&lt;Schulden!J13,AN102&gt;0),MAX(0,AN102+AO102-MIN(Schulden!G17,AN102+AO102)),0)+IF(AND(Schulden!J18&lt;Schulden!J13,AR102&gt;0),MAX(0,AR102+AS102-MIN(Schulden!G18,AR102+AS102)),0)+IF(AND(Schulden!J19&lt;Schulden!J13,AV102&gt;0),MAX(0,AV102+AW102-MIN(Schulden!G19,AV102+AW102)),0)+IF(AND(Schulden!J20&lt;Schulden!J13,AZ102&gt;0),MAX(0,AZ102+BA102-MIN(Schulden!G20,AZ102+BA102)),0)+IF(AND(Schulden!J21&lt;Schulden!J13,BD102&gt;0),MAX(0,BD102+BE102-MIN(Schulden!G21,BD102+BE102)),0)+IF(AND(Schulden!J22&lt;Schulden!J13,BH102&gt;0),MAX(0,BH102+BI102-MIN(Schulden!G22,BH102+BI102)),0))),MAX(0,X102+Y102-MIN(Schulden!G13,X102+Y102)))+SUMIFS(Sonderzahlungen!$D$8:$D$67,Sonderzahlungen!$G$8:$G$67,$B102,Sonderzahlungen!$E$8:$E$67,"Gezielte Schuld",Sonderzahlungen!$F$8:$F$67,Schulden!B13)))</f>
        <v/>
      </c>
      <c r="AA102" s="24">
        <f>MAX(0,X102+Y102-Z102)</f>
        <v/>
      </c>
      <c r="AB102" s="24">
        <f>AE101</f>
        <v/>
      </c>
      <c r="AC102" s="24">
        <f>IF(AB102&lt;=0,0,AB102*Schulden!F14/12)</f>
        <v/>
      </c>
      <c r="AD102" s="24">
        <f>IF(AB102&lt;=0,0,MIN(AB102+AC102,MIN(Schulden!G14,AB102+AC102)+MIN(MAX(0,Strategie!$C$9+SUMIFS(Sonderzahlungen!$D$8:$D$67,Sonderzahlungen!$G$8:$G$67,$B102,Sonderzahlungen!$E$8:$E$67,"Nach Strategie")-(IF(AND(Schulden!J8&lt;Schulden!J14,D102&gt;0),MAX(0,D102+E102-MIN(Schulden!G8,D102+E102)),0)+IF(AND(Schulden!J9&lt;Schulden!J14,H102&gt;0),MAX(0,H102+I102-MIN(Schulden!G9,H102+I102)),0)+IF(AND(Schulden!J10&lt;Schulden!J14,L102&gt;0),MAX(0,L102+M102-MIN(Schulden!G10,L102+M102)),0)+IF(AND(Schulden!J11&lt;Schulden!J14,P102&gt;0),MAX(0,P102+Q102-MIN(Schulden!G11,P102+Q102)),0)+IF(AND(Schulden!J12&lt;Schulden!J14,T102&gt;0),MAX(0,T102+U102-MIN(Schulden!G12,T102+U102)),0)+IF(AND(Schulden!J13&lt;Schulden!J14,X102&gt;0),MAX(0,X102+Y102-MIN(Schulden!G13,X102+Y102)),0)+IF(AND(Schulden!J14&lt;Schulden!J14,AB102&gt;0),MAX(0,AB102+AC102-MIN(Schulden!G14,AB102+AC102)),0)+IF(AND(Schulden!J15&lt;Schulden!J14,AF102&gt;0),MAX(0,AF102+AG102-MIN(Schulden!G15,AF102+AG102)),0)+IF(AND(Schulden!J16&lt;Schulden!J14,AJ102&gt;0),MAX(0,AJ102+AK102-MIN(Schulden!G16,AJ102+AK102)),0)+IF(AND(Schulden!J17&lt;Schulden!J14,AN102&gt;0),MAX(0,AN102+AO102-MIN(Schulden!G17,AN102+AO102)),0)+IF(AND(Schulden!J18&lt;Schulden!J14,AR102&gt;0),MAX(0,AR102+AS102-MIN(Schulden!G18,AR102+AS102)),0)+IF(AND(Schulden!J19&lt;Schulden!J14,AV102&gt;0),MAX(0,AV102+AW102-MIN(Schulden!G19,AV102+AW102)),0)+IF(AND(Schulden!J20&lt;Schulden!J14,AZ102&gt;0),MAX(0,AZ102+BA102-MIN(Schulden!G20,AZ102+BA102)),0)+IF(AND(Schulden!J21&lt;Schulden!J14,BD102&gt;0),MAX(0,BD102+BE102-MIN(Schulden!G21,BD102+BE102)),0)+IF(AND(Schulden!J22&lt;Schulden!J14,BH102&gt;0),MAX(0,BH102+BI102-MIN(Schulden!G22,BH102+BI102)),0))),MAX(0,AB102+AC102-MIN(Schulden!G14,AB102+AC102)))+SUMIFS(Sonderzahlungen!$D$8:$D$67,Sonderzahlungen!$G$8:$G$67,$B102,Sonderzahlungen!$E$8:$E$67,"Gezielte Schuld",Sonderzahlungen!$F$8:$F$67,Schulden!B14)))</f>
        <v/>
      </c>
      <c r="AE102" s="24">
        <f>MAX(0,AB102+AC102-AD102)</f>
        <v/>
      </c>
      <c r="AF102" s="24">
        <f>AI101</f>
        <v/>
      </c>
      <c r="AG102" s="24">
        <f>IF(AF102&lt;=0,0,AF102*Schulden!F15/12)</f>
        <v/>
      </c>
      <c r="AH102" s="24">
        <f>IF(AF102&lt;=0,0,MIN(AF102+AG102,MIN(Schulden!G15,AF102+AG102)+MIN(MAX(0,Strategie!$C$9+SUMIFS(Sonderzahlungen!$D$8:$D$67,Sonderzahlungen!$G$8:$G$67,$B102,Sonderzahlungen!$E$8:$E$67,"Nach Strategie")-(IF(AND(Schulden!J8&lt;Schulden!J15,D102&gt;0),MAX(0,D102+E102-MIN(Schulden!G8,D102+E102)),0)+IF(AND(Schulden!J9&lt;Schulden!J15,H102&gt;0),MAX(0,H102+I102-MIN(Schulden!G9,H102+I102)),0)+IF(AND(Schulden!J10&lt;Schulden!J15,L102&gt;0),MAX(0,L102+M102-MIN(Schulden!G10,L102+M102)),0)+IF(AND(Schulden!J11&lt;Schulden!J15,P102&gt;0),MAX(0,P102+Q102-MIN(Schulden!G11,P102+Q102)),0)+IF(AND(Schulden!J12&lt;Schulden!J15,T102&gt;0),MAX(0,T102+U102-MIN(Schulden!G12,T102+U102)),0)+IF(AND(Schulden!J13&lt;Schulden!J15,X102&gt;0),MAX(0,X102+Y102-MIN(Schulden!G13,X102+Y102)),0)+IF(AND(Schulden!J14&lt;Schulden!J15,AB102&gt;0),MAX(0,AB102+AC102-MIN(Schulden!G14,AB102+AC102)),0)+IF(AND(Schulden!J15&lt;Schulden!J15,AF102&gt;0),MAX(0,AF102+AG102-MIN(Schulden!G15,AF102+AG102)),0)+IF(AND(Schulden!J16&lt;Schulden!J15,AJ102&gt;0),MAX(0,AJ102+AK102-MIN(Schulden!G16,AJ102+AK102)),0)+IF(AND(Schulden!J17&lt;Schulden!J15,AN102&gt;0),MAX(0,AN102+AO102-MIN(Schulden!G17,AN102+AO102)),0)+IF(AND(Schulden!J18&lt;Schulden!J15,AR102&gt;0),MAX(0,AR102+AS102-MIN(Schulden!G18,AR102+AS102)),0)+IF(AND(Schulden!J19&lt;Schulden!J15,AV102&gt;0),MAX(0,AV102+AW102-MIN(Schulden!G19,AV102+AW102)),0)+IF(AND(Schulden!J20&lt;Schulden!J15,AZ102&gt;0),MAX(0,AZ102+BA102-MIN(Schulden!G20,AZ102+BA102)),0)+IF(AND(Schulden!J21&lt;Schulden!J15,BD102&gt;0),MAX(0,BD102+BE102-MIN(Schulden!G21,BD102+BE102)),0)+IF(AND(Schulden!J22&lt;Schulden!J15,BH102&gt;0),MAX(0,BH102+BI102-MIN(Schulden!G22,BH102+BI102)),0))),MAX(0,AF102+AG102-MIN(Schulden!G15,AF102+AG102)))+SUMIFS(Sonderzahlungen!$D$8:$D$67,Sonderzahlungen!$G$8:$G$67,$B102,Sonderzahlungen!$E$8:$E$67,"Gezielte Schuld",Sonderzahlungen!$F$8:$F$67,Schulden!B15)))</f>
        <v/>
      </c>
      <c r="AI102" s="24">
        <f>MAX(0,AF102+AG102-AH102)</f>
        <v/>
      </c>
      <c r="AJ102" s="24">
        <f>AM101</f>
        <v/>
      </c>
      <c r="AK102" s="24">
        <f>IF(AJ102&lt;=0,0,AJ102*Schulden!F16/12)</f>
        <v/>
      </c>
      <c r="AL102" s="24">
        <f>IF(AJ102&lt;=0,0,MIN(AJ102+AK102,MIN(Schulden!G16,AJ102+AK102)+MIN(MAX(0,Strategie!$C$9+SUMIFS(Sonderzahlungen!$D$8:$D$67,Sonderzahlungen!$G$8:$G$67,$B102,Sonderzahlungen!$E$8:$E$67,"Nach Strategie")-(IF(AND(Schulden!J8&lt;Schulden!J16,D102&gt;0),MAX(0,D102+E102-MIN(Schulden!G8,D102+E102)),0)+IF(AND(Schulden!J9&lt;Schulden!J16,H102&gt;0),MAX(0,H102+I102-MIN(Schulden!G9,H102+I102)),0)+IF(AND(Schulden!J10&lt;Schulden!J16,L102&gt;0),MAX(0,L102+M102-MIN(Schulden!G10,L102+M102)),0)+IF(AND(Schulden!J11&lt;Schulden!J16,P102&gt;0),MAX(0,P102+Q102-MIN(Schulden!G11,P102+Q102)),0)+IF(AND(Schulden!J12&lt;Schulden!J16,T102&gt;0),MAX(0,T102+U102-MIN(Schulden!G12,T102+U102)),0)+IF(AND(Schulden!J13&lt;Schulden!J16,X102&gt;0),MAX(0,X102+Y102-MIN(Schulden!G13,X102+Y102)),0)+IF(AND(Schulden!J14&lt;Schulden!J16,AB102&gt;0),MAX(0,AB102+AC102-MIN(Schulden!G14,AB102+AC102)),0)+IF(AND(Schulden!J15&lt;Schulden!J16,AF102&gt;0),MAX(0,AF102+AG102-MIN(Schulden!G15,AF102+AG102)),0)+IF(AND(Schulden!J16&lt;Schulden!J16,AJ102&gt;0),MAX(0,AJ102+AK102-MIN(Schulden!G16,AJ102+AK102)),0)+IF(AND(Schulden!J17&lt;Schulden!J16,AN102&gt;0),MAX(0,AN102+AO102-MIN(Schulden!G17,AN102+AO102)),0)+IF(AND(Schulden!J18&lt;Schulden!J16,AR102&gt;0),MAX(0,AR102+AS102-MIN(Schulden!G18,AR102+AS102)),0)+IF(AND(Schulden!J19&lt;Schulden!J16,AV102&gt;0),MAX(0,AV102+AW102-MIN(Schulden!G19,AV102+AW102)),0)+IF(AND(Schulden!J20&lt;Schulden!J16,AZ102&gt;0),MAX(0,AZ102+BA102-MIN(Schulden!G20,AZ102+BA102)),0)+IF(AND(Schulden!J21&lt;Schulden!J16,BD102&gt;0),MAX(0,BD102+BE102-MIN(Schulden!G21,BD102+BE102)),0)+IF(AND(Schulden!J22&lt;Schulden!J16,BH102&gt;0),MAX(0,BH102+BI102-MIN(Schulden!G22,BH102+BI102)),0))),MAX(0,AJ102+AK102-MIN(Schulden!G16,AJ102+AK102)))+SUMIFS(Sonderzahlungen!$D$8:$D$67,Sonderzahlungen!$G$8:$G$67,$B102,Sonderzahlungen!$E$8:$E$67,"Gezielte Schuld",Sonderzahlungen!$F$8:$F$67,Schulden!B16)))</f>
        <v/>
      </c>
      <c r="AM102" s="24">
        <f>MAX(0,AJ102+AK102-AL102)</f>
        <v/>
      </c>
      <c r="AN102" s="24">
        <f>AQ101</f>
        <v/>
      </c>
      <c r="AO102" s="24">
        <f>IF(AN102&lt;=0,0,AN102*Schulden!F17/12)</f>
        <v/>
      </c>
      <c r="AP102" s="24">
        <f>IF(AN102&lt;=0,0,MIN(AN102+AO102,MIN(Schulden!G17,AN102+AO102)+MIN(MAX(0,Strategie!$C$9+SUMIFS(Sonderzahlungen!$D$8:$D$67,Sonderzahlungen!$G$8:$G$67,$B102,Sonderzahlungen!$E$8:$E$67,"Nach Strategie")-(IF(AND(Schulden!J8&lt;Schulden!J17,D102&gt;0),MAX(0,D102+E102-MIN(Schulden!G8,D102+E102)),0)+IF(AND(Schulden!J9&lt;Schulden!J17,H102&gt;0),MAX(0,H102+I102-MIN(Schulden!G9,H102+I102)),0)+IF(AND(Schulden!J10&lt;Schulden!J17,L102&gt;0),MAX(0,L102+M102-MIN(Schulden!G10,L102+M102)),0)+IF(AND(Schulden!J11&lt;Schulden!J17,P102&gt;0),MAX(0,P102+Q102-MIN(Schulden!G11,P102+Q102)),0)+IF(AND(Schulden!J12&lt;Schulden!J17,T102&gt;0),MAX(0,T102+U102-MIN(Schulden!G12,T102+U102)),0)+IF(AND(Schulden!J13&lt;Schulden!J17,X102&gt;0),MAX(0,X102+Y102-MIN(Schulden!G13,X102+Y102)),0)+IF(AND(Schulden!J14&lt;Schulden!J17,AB102&gt;0),MAX(0,AB102+AC102-MIN(Schulden!G14,AB102+AC102)),0)+IF(AND(Schulden!J15&lt;Schulden!J17,AF102&gt;0),MAX(0,AF102+AG102-MIN(Schulden!G15,AF102+AG102)),0)+IF(AND(Schulden!J16&lt;Schulden!J17,AJ102&gt;0),MAX(0,AJ102+AK102-MIN(Schulden!G16,AJ102+AK102)),0)+IF(AND(Schulden!J17&lt;Schulden!J17,AN102&gt;0),MAX(0,AN102+AO102-MIN(Schulden!G17,AN102+AO102)),0)+IF(AND(Schulden!J18&lt;Schulden!J17,AR102&gt;0),MAX(0,AR102+AS102-MIN(Schulden!G18,AR102+AS102)),0)+IF(AND(Schulden!J19&lt;Schulden!J17,AV102&gt;0),MAX(0,AV102+AW102-MIN(Schulden!G19,AV102+AW102)),0)+IF(AND(Schulden!J20&lt;Schulden!J17,AZ102&gt;0),MAX(0,AZ102+BA102-MIN(Schulden!G20,AZ102+BA102)),0)+IF(AND(Schulden!J21&lt;Schulden!J17,BD102&gt;0),MAX(0,BD102+BE102-MIN(Schulden!G21,BD102+BE102)),0)+IF(AND(Schulden!J22&lt;Schulden!J17,BH102&gt;0),MAX(0,BH102+BI102-MIN(Schulden!G22,BH102+BI102)),0))),MAX(0,AN102+AO102-MIN(Schulden!G17,AN102+AO102)))+SUMIFS(Sonderzahlungen!$D$8:$D$67,Sonderzahlungen!$G$8:$G$67,$B102,Sonderzahlungen!$E$8:$E$67,"Gezielte Schuld",Sonderzahlungen!$F$8:$F$67,Schulden!B17)))</f>
        <v/>
      </c>
      <c r="AQ102" s="24">
        <f>MAX(0,AN102+AO102-AP102)</f>
        <v/>
      </c>
      <c r="AR102" s="24">
        <f>AU101</f>
        <v/>
      </c>
      <c r="AS102" s="24">
        <f>IF(AR102&lt;=0,0,AR102*Schulden!F18/12)</f>
        <v/>
      </c>
      <c r="AT102" s="24">
        <f>IF(AR102&lt;=0,0,MIN(AR102+AS102,MIN(Schulden!G18,AR102+AS102)+MIN(MAX(0,Strategie!$C$9+SUMIFS(Sonderzahlungen!$D$8:$D$67,Sonderzahlungen!$G$8:$G$67,$B102,Sonderzahlungen!$E$8:$E$67,"Nach Strategie")-(IF(AND(Schulden!J8&lt;Schulden!J18,D102&gt;0),MAX(0,D102+E102-MIN(Schulden!G8,D102+E102)),0)+IF(AND(Schulden!J9&lt;Schulden!J18,H102&gt;0),MAX(0,H102+I102-MIN(Schulden!G9,H102+I102)),0)+IF(AND(Schulden!J10&lt;Schulden!J18,L102&gt;0),MAX(0,L102+M102-MIN(Schulden!G10,L102+M102)),0)+IF(AND(Schulden!J11&lt;Schulden!J18,P102&gt;0),MAX(0,P102+Q102-MIN(Schulden!G11,P102+Q102)),0)+IF(AND(Schulden!J12&lt;Schulden!J18,T102&gt;0),MAX(0,T102+U102-MIN(Schulden!G12,T102+U102)),0)+IF(AND(Schulden!J13&lt;Schulden!J18,X102&gt;0),MAX(0,X102+Y102-MIN(Schulden!G13,X102+Y102)),0)+IF(AND(Schulden!J14&lt;Schulden!J18,AB102&gt;0),MAX(0,AB102+AC102-MIN(Schulden!G14,AB102+AC102)),0)+IF(AND(Schulden!J15&lt;Schulden!J18,AF102&gt;0),MAX(0,AF102+AG102-MIN(Schulden!G15,AF102+AG102)),0)+IF(AND(Schulden!J16&lt;Schulden!J18,AJ102&gt;0),MAX(0,AJ102+AK102-MIN(Schulden!G16,AJ102+AK102)),0)+IF(AND(Schulden!J17&lt;Schulden!J18,AN102&gt;0),MAX(0,AN102+AO102-MIN(Schulden!G17,AN102+AO102)),0)+IF(AND(Schulden!J18&lt;Schulden!J18,AR102&gt;0),MAX(0,AR102+AS102-MIN(Schulden!G18,AR102+AS102)),0)+IF(AND(Schulden!J19&lt;Schulden!J18,AV102&gt;0),MAX(0,AV102+AW102-MIN(Schulden!G19,AV102+AW102)),0)+IF(AND(Schulden!J20&lt;Schulden!J18,AZ102&gt;0),MAX(0,AZ102+BA102-MIN(Schulden!G20,AZ102+BA102)),0)+IF(AND(Schulden!J21&lt;Schulden!J18,BD102&gt;0),MAX(0,BD102+BE102-MIN(Schulden!G21,BD102+BE102)),0)+IF(AND(Schulden!J22&lt;Schulden!J18,BH102&gt;0),MAX(0,BH102+BI102-MIN(Schulden!G22,BH102+BI102)),0))),MAX(0,AR102+AS102-MIN(Schulden!G18,AR102+AS102)))+SUMIFS(Sonderzahlungen!$D$8:$D$67,Sonderzahlungen!$G$8:$G$67,$B102,Sonderzahlungen!$E$8:$E$67,"Gezielte Schuld",Sonderzahlungen!$F$8:$F$67,Schulden!B18)))</f>
        <v/>
      </c>
      <c r="AU102" s="24">
        <f>MAX(0,AR102+AS102-AT102)</f>
        <v/>
      </c>
      <c r="AV102" s="24">
        <f>AY101</f>
        <v/>
      </c>
      <c r="AW102" s="24">
        <f>IF(AV102&lt;=0,0,AV102*Schulden!F19/12)</f>
        <v/>
      </c>
      <c r="AX102" s="24">
        <f>IF(AV102&lt;=0,0,MIN(AV102+AW102,MIN(Schulden!G19,AV102+AW102)+MIN(MAX(0,Strategie!$C$9+SUMIFS(Sonderzahlungen!$D$8:$D$67,Sonderzahlungen!$G$8:$G$67,$B102,Sonderzahlungen!$E$8:$E$67,"Nach Strategie")-(IF(AND(Schulden!J8&lt;Schulden!J19,D102&gt;0),MAX(0,D102+E102-MIN(Schulden!G8,D102+E102)),0)+IF(AND(Schulden!J9&lt;Schulden!J19,H102&gt;0),MAX(0,H102+I102-MIN(Schulden!G9,H102+I102)),0)+IF(AND(Schulden!J10&lt;Schulden!J19,L102&gt;0),MAX(0,L102+M102-MIN(Schulden!G10,L102+M102)),0)+IF(AND(Schulden!J11&lt;Schulden!J19,P102&gt;0),MAX(0,P102+Q102-MIN(Schulden!G11,P102+Q102)),0)+IF(AND(Schulden!J12&lt;Schulden!J19,T102&gt;0),MAX(0,T102+U102-MIN(Schulden!G12,T102+U102)),0)+IF(AND(Schulden!J13&lt;Schulden!J19,X102&gt;0),MAX(0,X102+Y102-MIN(Schulden!G13,X102+Y102)),0)+IF(AND(Schulden!J14&lt;Schulden!J19,AB102&gt;0),MAX(0,AB102+AC102-MIN(Schulden!G14,AB102+AC102)),0)+IF(AND(Schulden!J15&lt;Schulden!J19,AF102&gt;0),MAX(0,AF102+AG102-MIN(Schulden!G15,AF102+AG102)),0)+IF(AND(Schulden!J16&lt;Schulden!J19,AJ102&gt;0),MAX(0,AJ102+AK102-MIN(Schulden!G16,AJ102+AK102)),0)+IF(AND(Schulden!J17&lt;Schulden!J19,AN102&gt;0),MAX(0,AN102+AO102-MIN(Schulden!G17,AN102+AO102)),0)+IF(AND(Schulden!J18&lt;Schulden!J19,AR102&gt;0),MAX(0,AR102+AS102-MIN(Schulden!G18,AR102+AS102)),0)+IF(AND(Schulden!J19&lt;Schulden!J19,AV102&gt;0),MAX(0,AV102+AW102-MIN(Schulden!G19,AV102+AW102)),0)+IF(AND(Schulden!J20&lt;Schulden!J19,AZ102&gt;0),MAX(0,AZ102+BA102-MIN(Schulden!G20,AZ102+BA102)),0)+IF(AND(Schulden!J21&lt;Schulden!J19,BD102&gt;0),MAX(0,BD102+BE102-MIN(Schulden!G21,BD102+BE102)),0)+IF(AND(Schulden!J22&lt;Schulden!J19,BH102&gt;0),MAX(0,BH102+BI102-MIN(Schulden!G22,BH102+BI102)),0))),MAX(0,AV102+AW102-MIN(Schulden!G19,AV102+AW102)))+SUMIFS(Sonderzahlungen!$D$8:$D$67,Sonderzahlungen!$G$8:$G$67,$B102,Sonderzahlungen!$E$8:$E$67,"Gezielte Schuld",Sonderzahlungen!$F$8:$F$67,Schulden!B19)))</f>
        <v/>
      </c>
      <c r="AY102" s="24">
        <f>MAX(0,AV102+AW102-AX102)</f>
        <v/>
      </c>
      <c r="AZ102" s="24">
        <f>BC101</f>
        <v/>
      </c>
      <c r="BA102" s="24">
        <f>IF(AZ102&lt;=0,0,AZ102*Schulden!F20/12)</f>
        <v/>
      </c>
      <c r="BB102" s="24">
        <f>IF(AZ102&lt;=0,0,MIN(AZ102+BA102,MIN(Schulden!G20,AZ102+BA102)+MIN(MAX(0,Strategie!$C$9+SUMIFS(Sonderzahlungen!$D$8:$D$67,Sonderzahlungen!$G$8:$G$67,$B102,Sonderzahlungen!$E$8:$E$67,"Nach Strategie")-(IF(AND(Schulden!J8&lt;Schulden!J20,D102&gt;0),MAX(0,D102+E102-MIN(Schulden!G8,D102+E102)),0)+IF(AND(Schulden!J9&lt;Schulden!J20,H102&gt;0),MAX(0,H102+I102-MIN(Schulden!G9,H102+I102)),0)+IF(AND(Schulden!J10&lt;Schulden!J20,L102&gt;0),MAX(0,L102+M102-MIN(Schulden!G10,L102+M102)),0)+IF(AND(Schulden!J11&lt;Schulden!J20,P102&gt;0),MAX(0,P102+Q102-MIN(Schulden!G11,P102+Q102)),0)+IF(AND(Schulden!J12&lt;Schulden!J20,T102&gt;0),MAX(0,T102+U102-MIN(Schulden!G12,T102+U102)),0)+IF(AND(Schulden!J13&lt;Schulden!J20,X102&gt;0),MAX(0,X102+Y102-MIN(Schulden!G13,X102+Y102)),0)+IF(AND(Schulden!J14&lt;Schulden!J20,AB102&gt;0),MAX(0,AB102+AC102-MIN(Schulden!G14,AB102+AC102)),0)+IF(AND(Schulden!J15&lt;Schulden!J20,AF102&gt;0),MAX(0,AF102+AG102-MIN(Schulden!G15,AF102+AG102)),0)+IF(AND(Schulden!J16&lt;Schulden!J20,AJ102&gt;0),MAX(0,AJ102+AK102-MIN(Schulden!G16,AJ102+AK102)),0)+IF(AND(Schulden!J17&lt;Schulden!J20,AN102&gt;0),MAX(0,AN102+AO102-MIN(Schulden!G17,AN102+AO102)),0)+IF(AND(Schulden!J18&lt;Schulden!J20,AR102&gt;0),MAX(0,AR102+AS102-MIN(Schulden!G18,AR102+AS102)),0)+IF(AND(Schulden!J19&lt;Schulden!J20,AV102&gt;0),MAX(0,AV102+AW102-MIN(Schulden!G19,AV102+AW102)),0)+IF(AND(Schulden!J20&lt;Schulden!J20,AZ102&gt;0),MAX(0,AZ102+BA102-MIN(Schulden!G20,AZ102+BA102)),0)+IF(AND(Schulden!J21&lt;Schulden!J20,BD102&gt;0),MAX(0,BD102+BE102-MIN(Schulden!G21,BD102+BE102)),0)+IF(AND(Schulden!J22&lt;Schulden!J20,BH102&gt;0),MAX(0,BH102+BI102-MIN(Schulden!G22,BH102+BI102)),0))),MAX(0,AZ102+BA102-MIN(Schulden!G20,AZ102+BA102)))+SUMIFS(Sonderzahlungen!$D$8:$D$67,Sonderzahlungen!$G$8:$G$67,$B102,Sonderzahlungen!$E$8:$E$67,"Gezielte Schuld",Sonderzahlungen!$F$8:$F$67,Schulden!B20)))</f>
        <v/>
      </c>
      <c r="BC102" s="24">
        <f>MAX(0,AZ102+BA102-BB102)</f>
        <v/>
      </c>
      <c r="BD102" s="24">
        <f>BG101</f>
        <v/>
      </c>
      <c r="BE102" s="24">
        <f>IF(BD102&lt;=0,0,BD102*Schulden!F21/12)</f>
        <v/>
      </c>
      <c r="BF102" s="24">
        <f>IF(BD102&lt;=0,0,MIN(BD102+BE102,MIN(Schulden!G21,BD102+BE102)+MIN(MAX(0,Strategie!$C$9+SUMIFS(Sonderzahlungen!$D$8:$D$67,Sonderzahlungen!$G$8:$G$67,$B102,Sonderzahlungen!$E$8:$E$67,"Nach Strategie")-(IF(AND(Schulden!J8&lt;Schulden!J21,D102&gt;0),MAX(0,D102+E102-MIN(Schulden!G8,D102+E102)),0)+IF(AND(Schulden!J9&lt;Schulden!J21,H102&gt;0),MAX(0,H102+I102-MIN(Schulden!G9,H102+I102)),0)+IF(AND(Schulden!J10&lt;Schulden!J21,L102&gt;0),MAX(0,L102+M102-MIN(Schulden!G10,L102+M102)),0)+IF(AND(Schulden!J11&lt;Schulden!J21,P102&gt;0),MAX(0,P102+Q102-MIN(Schulden!G11,P102+Q102)),0)+IF(AND(Schulden!J12&lt;Schulden!J21,T102&gt;0),MAX(0,T102+U102-MIN(Schulden!G12,T102+U102)),0)+IF(AND(Schulden!J13&lt;Schulden!J21,X102&gt;0),MAX(0,X102+Y102-MIN(Schulden!G13,X102+Y102)),0)+IF(AND(Schulden!J14&lt;Schulden!J21,AB102&gt;0),MAX(0,AB102+AC102-MIN(Schulden!G14,AB102+AC102)),0)+IF(AND(Schulden!J15&lt;Schulden!J21,AF102&gt;0),MAX(0,AF102+AG102-MIN(Schulden!G15,AF102+AG102)),0)+IF(AND(Schulden!J16&lt;Schulden!J21,AJ102&gt;0),MAX(0,AJ102+AK102-MIN(Schulden!G16,AJ102+AK102)),0)+IF(AND(Schulden!J17&lt;Schulden!J21,AN102&gt;0),MAX(0,AN102+AO102-MIN(Schulden!G17,AN102+AO102)),0)+IF(AND(Schulden!J18&lt;Schulden!J21,AR102&gt;0),MAX(0,AR102+AS102-MIN(Schulden!G18,AR102+AS102)),0)+IF(AND(Schulden!J19&lt;Schulden!J21,AV102&gt;0),MAX(0,AV102+AW102-MIN(Schulden!G19,AV102+AW102)),0)+IF(AND(Schulden!J20&lt;Schulden!J21,AZ102&gt;0),MAX(0,AZ102+BA102-MIN(Schulden!G20,AZ102+BA102)),0)+IF(AND(Schulden!J21&lt;Schulden!J21,BD102&gt;0),MAX(0,BD102+BE102-MIN(Schulden!G21,BD102+BE102)),0)+IF(AND(Schulden!J22&lt;Schulden!J21,BH102&gt;0),MAX(0,BH102+BI102-MIN(Schulden!G22,BH102+BI102)),0))),MAX(0,BD102+BE102-MIN(Schulden!G21,BD102+BE102)))+SUMIFS(Sonderzahlungen!$D$8:$D$67,Sonderzahlungen!$G$8:$G$67,$B102,Sonderzahlungen!$E$8:$E$67,"Gezielte Schuld",Sonderzahlungen!$F$8:$F$67,Schulden!B21)))</f>
        <v/>
      </c>
      <c r="BG102" s="24">
        <f>MAX(0,BD102+BE102-BF102)</f>
        <v/>
      </c>
      <c r="BH102" s="24">
        <f>BK101</f>
        <v/>
      </c>
      <c r="BI102" s="24">
        <f>IF(BH102&lt;=0,0,BH102*Schulden!F22/12)</f>
        <v/>
      </c>
      <c r="BJ102" s="24">
        <f>IF(BH102&lt;=0,0,MIN(BH102+BI102,MIN(Schulden!G22,BH102+BI102)+MIN(MAX(0,Strategie!$C$9+SUMIFS(Sonderzahlungen!$D$8:$D$67,Sonderzahlungen!$G$8:$G$67,$B102,Sonderzahlungen!$E$8:$E$67,"Nach Strategie")-(IF(AND(Schulden!J8&lt;Schulden!J22,D102&gt;0),MAX(0,D102+E102-MIN(Schulden!G8,D102+E102)),0)+IF(AND(Schulden!J9&lt;Schulden!J22,H102&gt;0),MAX(0,H102+I102-MIN(Schulden!G9,H102+I102)),0)+IF(AND(Schulden!J10&lt;Schulden!J22,L102&gt;0),MAX(0,L102+M102-MIN(Schulden!G10,L102+M102)),0)+IF(AND(Schulden!J11&lt;Schulden!J22,P102&gt;0),MAX(0,P102+Q102-MIN(Schulden!G11,P102+Q102)),0)+IF(AND(Schulden!J12&lt;Schulden!J22,T102&gt;0),MAX(0,T102+U102-MIN(Schulden!G12,T102+U102)),0)+IF(AND(Schulden!J13&lt;Schulden!J22,X102&gt;0),MAX(0,X102+Y102-MIN(Schulden!G13,X102+Y102)),0)+IF(AND(Schulden!J14&lt;Schulden!J22,AB102&gt;0),MAX(0,AB102+AC102-MIN(Schulden!G14,AB102+AC102)),0)+IF(AND(Schulden!J15&lt;Schulden!J22,AF102&gt;0),MAX(0,AF102+AG102-MIN(Schulden!G15,AF102+AG102)),0)+IF(AND(Schulden!J16&lt;Schulden!J22,AJ102&gt;0),MAX(0,AJ102+AK102-MIN(Schulden!G16,AJ102+AK102)),0)+IF(AND(Schulden!J17&lt;Schulden!J22,AN102&gt;0),MAX(0,AN102+AO102-MIN(Schulden!G17,AN102+AO102)),0)+IF(AND(Schulden!J18&lt;Schulden!J22,AR102&gt;0),MAX(0,AR102+AS102-MIN(Schulden!G18,AR102+AS102)),0)+IF(AND(Schulden!J19&lt;Schulden!J22,AV102&gt;0),MAX(0,AV102+AW102-MIN(Schulden!G19,AV102+AW102)),0)+IF(AND(Schulden!J20&lt;Schulden!J22,AZ102&gt;0),MAX(0,AZ102+BA102-MIN(Schulden!G20,AZ102+BA102)),0)+IF(AND(Schulden!J21&lt;Schulden!J22,BD102&gt;0),MAX(0,BD102+BE102-MIN(Schulden!G21,BD102+BE102)),0)+IF(AND(Schulden!J22&lt;Schulden!J22,BH102&gt;0),MAX(0,BH102+BI102-MIN(Schulden!G22,BH102+BI102)),0))),MAX(0,BH102+BI102-MIN(Schulden!G22,BH102+BI102)))+SUMIFS(Sonderzahlungen!$D$8:$D$67,Sonderzahlungen!$G$8:$G$67,$B102,Sonderzahlungen!$E$8:$E$67,"Gezielte Schuld",Sonderzahlungen!$F$8:$F$67,Schulden!B22)))</f>
        <v/>
      </c>
      <c r="BK102" s="24">
        <f>MAX(0,BH102+BI102-BJ102)</f>
        <v/>
      </c>
    </row>
    <row r="103">
      <c r="B103" s="23">
        <f>EDATE(B102,1)</f>
        <v/>
      </c>
      <c r="C103" s="24">
        <f>SUMIFS(Sonderzahlungen!$D$8:$D$67,Sonderzahlungen!$G$8:$G$67,B103)</f>
        <v/>
      </c>
      <c r="D103" s="24">
        <f>G102</f>
        <v/>
      </c>
      <c r="E103" s="24">
        <f>IF(D103&lt;=0,0,D103*Schulden!F8/12)</f>
        <v/>
      </c>
      <c r="F103" s="24">
        <f>IF(D103&lt;=0,0,MIN(D103+E103,MIN(Schulden!G8,D103+E103)+MIN(MAX(0,Strategie!$C$9+SUMIFS(Sonderzahlungen!$D$8:$D$67,Sonderzahlungen!$G$8:$G$67,$B103,Sonderzahlungen!$E$8:$E$67,"Nach Strategie")-(IF(AND(Schulden!J8&lt;Schulden!J8,D103&gt;0),MAX(0,D103+E103-MIN(Schulden!G8,D103+E103)),0)+IF(AND(Schulden!J9&lt;Schulden!J8,H103&gt;0),MAX(0,H103+I103-MIN(Schulden!G9,H103+I103)),0)+IF(AND(Schulden!J10&lt;Schulden!J8,L103&gt;0),MAX(0,L103+M103-MIN(Schulden!G10,L103+M103)),0)+IF(AND(Schulden!J11&lt;Schulden!J8,P103&gt;0),MAX(0,P103+Q103-MIN(Schulden!G11,P103+Q103)),0)+IF(AND(Schulden!J12&lt;Schulden!J8,T103&gt;0),MAX(0,T103+U103-MIN(Schulden!G12,T103+U103)),0)+IF(AND(Schulden!J13&lt;Schulden!J8,X103&gt;0),MAX(0,X103+Y103-MIN(Schulden!G13,X103+Y103)),0)+IF(AND(Schulden!J14&lt;Schulden!J8,AB103&gt;0),MAX(0,AB103+AC103-MIN(Schulden!G14,AB103+AC103)),0)+IF(AND(Schulden!J15&lt;Schulden!J8,AF103&gt;0),MAX(0,AF103+AG103-MIN(Schulden!G15,AF103+AG103)),0)+IF(AND(Schulden!J16&lt;Schulden!J8,AJ103&gt;0),MAX(0,AJ103+AK103-MIN(Schulden!G16,AJ103+AK103)),0)+IF(AND(Schulden!J17&lt;Schulden!J8,AN103&gt;0),MAX(0,AN103+AO103-MIN(Schulden!G17,AN103+AO103)),0)+IF(AND(Schulden!J18&lt;Schulden!J8,AR103&gt;0),MAX(0,AR103+AS103-MIN(Schulden!G18,AR103+AS103)),0)+IF(AND(Schulden!J19&lt;Schulden!J8,AV103&gt;0),MAX(0,AV103+AW103-MIN(Schulden!G19,AV103+AW103)),0)+IF(AND(Schulden!J20&lt;Schulden!J8,AZ103&gt;0),MAX(0,AZ103+BA103-MIN(Schulden!G20,AZ103+BA103)),0)+IF(AND(Schulden!J21&lt;Schulden!J8,BD103&gt;0),MAX(0,BD103+BE103-MIN(Schulden!G21,BD103+BE103)),0)+IF(AND(Schulden!J22&lt;Schulden!J8,BH103&gt;0),MAX(0,BH103+BI103-MIN(Schulden!G22,BH103+BI103)),0))),MAX(0,D103+E103-MIN(Schulden!G8,D103+E103)))+SUMIFS(Sonderzahlungen!$D$8:$D$67,Sonderzahlungen!$G$8:$G$67,$B103,Sonderzahlungen!$E$8:$E$67,"Gezielte Schuld",Sonderzahlungen!$F$8:$F$67,Schulden!B8)))</f>
        <v/>
      </c>
      <c r="G103" s="24">
        <f>MAX(0,D103+E103-F103)</f>
        <v/>
      </c>
      <c r="H103" s="24">
        <f>K102</f>
        <v/>
      </c>
      <c r="I103" s="24">
        <f>IF(H103&lt;=0,0,H103*Schulden!F9/12)</f>
        <v/>
      </c>
      <c r="J103" s="24">
        <f>IF(H103&lt;=0,0,MIN(H103+I103,MIN(Schulden!G9,H103+I103)+MIN(MAX(0,Strategie!$C$9+SUMIFS(Sonderzahlungen!$D$8:$D$67,Sonderzahlungen!$G$8:$G$67,$B103,Sonderzahlungen!$E$8:$E$67,"Nach Strategie")-(IF(AND(Schulden!J8&lt;Schulden!J9,D103&gt;0),MAX(0,D103+E103-MIN(Schulden!G8,D103+E103)),0)+IF(AND(Schulden!J9&lt;Schulden!J9,H103&gt;0),MAX(0,H103+I103-MIN(Schulden!G9,H103+I103)),0)+IF(AND(Schulden!J10&lt;Schulden!J9,L103&gt;0),MAX(0,L103+M103-MIN(Schulden!G10,L103+M103)),0)+IF(AND(Schulden!J11&lt;Schulden!J9,P103&gt;0),MAX(0,P103+Q103-MIN(Schulden!G11,P103+Q103)),0)+IF(AND(Schulden!J12&lt;Schulden!J9,T103&gt;0),MAX(0,T103+U103-MIN(Schulden!G12,T103+U103)),0)+IF(AND(Schulden!J13&lt;Schulden!J9,X103&gt;0),MAX(0,X103+Y103-MIN(Schulden!G13,X103+Y103)),0)+IF(AND(Schulden!J14&lt;Schulden!J9,AB103&gt;0),MAX(0,AB103+AC103-MIN(Schulden!G14,AB103+AC103)),0)+IF(AND(Schulden!J15&lt;Schulden!J9,AF103&gt;0),MAX(0,AF103+AG103-MIN(Schulden!G15,AF103+AG103)),0)+IF(AND(Schulden!J16&lt;Schulden!J9,AJ103&gt;0),MAX(0,AJ103+AK103-MIN(Schulden!G16,AJ103+AK103)),0)+IF(AND(Schulden!J17&lt;Schulden!J9,AN103&gt;0),MAX(0,AN103+AO103-MIN(Schulden!G17,AN103+AO103)),0)+IF(AND(Schulden!J18&lt;Schulden!J9,AR103&gt;0),MAX(0,AR103+AS103-MIN(Schulden!G18,AR103+AS103)),0)+IF(AND(Schulden!J19&lt;Schulden!J9,AV103&gt;0),MAX(0,AV103+AW103-MIN(Schulden!G19,AV103+AW103)),0)+IF(AND(Schulden!J20&lt;Schulden!J9,AZ103&gt;0),MAX(0,AZ103+BA103-MIN(Schulden!G20,AZ103+BA103)),0)+IF(AND(Schulden!J21&lt;Schulden!J9,BD103&gt;0),MAX(0,BD103+BE103-MIN(Schulden!G21,BD103+BE103)),0)+IF(AND(Schulden!J22&lt;Schulden!J9,BH103&gt;0),MAX(0,BH103+BI103-MIN(Schulden!G22,BH103+BI103)),0))),MAX(0,H103+I103-MIN(Schulden!G9,H103+I103)))+SUMIFS(Sonderzahlungen!$D$8:$D$67,Sonderzahlungen!$G$8:$G$67,$B103,Sonderzahlungen!$E$8:$E$67,"Gezielte Schuld",Sonderzahlungen!$F$8:$F$67,Schulden!B9)))</f>
        <v/>
      </c>
      <c r="K103" s="24">
        <f>MAX(0,H103+I103-J103)</f>
        <v/>
      </c>
      <c r="L103" s="24">
        <f>O102</f>
        <v/>
      </c>
      <c r="M103" s="24">
        <f>IF(L103&lt;=0,0,L103*Schulden!F10/12)</f>
        <v/>
      </c>
      <c r="N103" s="24">
        <f>IF(L103&lt;=0,0,MIN(L103+M103,MIN(Schulden!G10,L103+M103)+MIN(MAX(0,Strategie!$C$9+SUMIFS(Sonderzahlungen!$D$8:$D$67,Sonderzahlungen!$G$8:$G$67,$B103,Sonderzahlungen!$E$8:$E$67,"Nach Strategie")-(IF(AND(Schulden!J8&lt;Schulden!J10,D103&gt;0),MAX(0,D103+E103-MIN(Schulden!G8,D103+E103)),0)+IF(AND(Schulden!J9&lt;Schulden!J10,H103&gt;0),MAX(0,H103+I103-MIN(Schulden!G9,H103+I103)),0)+IF(AND(Schulden!J10&lt;Schulden!J10,L103&gt;0),MAX(0,L103+M103-MIN(Schulden!G10,L103+M103)),0)+IF(AND(Schulden!J11&lt;Schulden!J10,P103&gt;0),MAX(0,P103+Q103-MIN(Schulden!G11,P103+Q103)),0)+IF(AND(Schulden!J12&lt;Schulden!J10,T103&gt;0),MAX(0,T103+U103-MIN(Schulden!G12,T103+U103)),0)+IF(AND(Schulden!J13&lt;Schulden!J10,X103&gt;0),MAX(0,X103+Y103-MIN(Schulden!G13,X103+Y103)),0)+IF(AND(Schulden!J14&lt;Schulden!J10,AB103&gt;0),MAX(0,AB103+AC103-MIN(Schulden!G14,AB103+AC103)),0)+IF(AND(Schulden!J15&lt;Schulden!J10,AF103&gt;0),MAX(0,AF103+AG103-MIN(Schulden!G15,AF103+AG103)),0)+IF(AND(Schulden!J16&lt;Schulden!J10,AJ103&gt;0),MAX(0,AJ103+AK103-MIN(Schulden!G16,AJ103+AK103)),0)+IF(AND(Schulden!J17&lt;Schulden!J10,AN103&gt;0),MAX(0,AN103+AO103-MIN(Schulden!G17,AN103+AO103)),0)+IF(AND(Schulden!J18&lt;Schulden!J10,AR103&gt;0),MAX(0,AR103+AS103-MIN(Schulden!G18,AR103+AS103)),0)+IF(AND(Schulden!J19&lt;Schulden!J10,AV103&gt;0),MAX(0,AV103+AW103-MIN(Schulden!G19,AV103+AW103)),0)+IF(AND(Schulden!J20&lt;Schulden!J10,AZ103&gt;0),MAX(0,AZ103+BA103-MIN(Schulden!G20,AZ103+BA103)),0)+IF(AND(Schulden!J21&lt;Schulden!J10,BD103&gt;0),MAX(0,BD103+BE103-MIN(Schulden!G21,BD103+BE103)),0)+IF(AND(Schulden!J22&lt;Schulden!J10,BH103&gt;0),MAX(0,BH103+BI103-MIN(Schulden!G22,BH103+BI103)),0))),MAX(0,L103+M103-MIN(Schulden!G10,L103+M103)))+SUMIFS(Sonderzahlungen!$D$8:$D$67,Sonderzahlungen!$G$8:$G$67,$B103,Sonderzahlungen!$E$8:$E$67,"Gezielte Schuld",Sonderzahlungen!$F$8:$F$67,Schulden!B10)))</f>
        <v/>
      </c>
      <c r="O103" s="24">
        <f>MAX(0,L103+M103-N103)</f>
        <v/>
      </c>
      <c r="P103" s="24">
        <f>S102</f>
        <v/>
      </c>
      <c r="Q103" s="24">
        <f>IF(P103&lt;=0,0,P103*Schulden!F11/12)</f>
        <v/>
      </c>
      <c r="R103" s="24">
        <f>IF(P103&lt;=0,0,MIN(P103+Q103,MIN(Schulden!G11,P103+Q103)+MIN(MAX(0,Strategie!$C$9+SUMIFS(Sonderzahlungen!$D$8:$D$67,Sonderzahlungen!$G$8:$G$67,$B103,Sonderzahlungen!$E$8:$E$67,"Nach Strategie")-(IF(AND(Schulden!J8&lt;Schulden!J11,D103&gt;0),MAX(0,D103+E103-MIN(Schulden!G8,D103+E103)),0)+IF(AND(Schulden!J9&lt;Schulden!J11,H103&gt;0),MAX(0,H103+I103-MIN(Schulden!G9,H103+I103)),0)+IF(AND(Schulden!J10&lt;Schulden!J11,L103&gt;0),MAX(0,L103+M103-MIN(Schulden!G10,L103+M103)),0)+IF(AND(Schulden!J11&lt;Schulden!J11,P103&gt;0),MAX(0,P103+Q103-MIN(Schulden!G11,P103+Q103)),0)+IF(AND(Schulden!J12&lt;Schulden!J11,T103&gt;0),MAX(0,T103+U103-MIN(Schulden!G12,T103+U103)),0)+IF(AND(Schulden!J13&lt;Schulden!J11,X103&gt;0),MAX(0,X103+Y103-MIN(Schulden!G13,X103+Y103)),0)+IF(AND(Schulden!J14&lt;Schulden!J11,AB103&gt;0),MAX(0,AB103+AC103-MIN(Schulden!G14,AB103+AC103)),0)+IF(AND(Schulden!J15&lt;Schulden!J11,AF103&gt;0),MAX(0,AF103+AG103-MIN(Schulden!G15,AF103+AG103)),0)+IF(AND(Schulden!J16&lt;Schulden!J11,AJ103&gt;0),MAX(0,AJ103+AK103-MIN(Schulden!G16,AJ103+AK103)),0)+IF(AND(Schulden!J17&lt;Schulden!J11,AN103&gt;0),MAX(0,AN103+AO103-MIN(Schulden!G17,AN103+AO103)),0)+IF(AND(Schulden!J18&lt;Schulden!J11,AR103&gt;0),MAX(0,AR103+AS103-MIN(Schulden!G18,AR103+AS103)),0)+IF(AND(Schulden!J19&lt;Schulden!J11,AV103&gt;0),MAX(0,AV103+AW103-MIN(Schulden!G19,AV103+AW103)),0)+IF(AND(Schulden!J20&lt;Schulden!J11,AZ103&gt;0),MAX(0,AZ103+BA103-MIN(Schulden!G20,AZ103+BA103)),0)+IF(AND(Schulden!J21&lt;Schulden!J11,BD103&gt;0),MAX(0,BD103+BE103-MIN(Schulden!G21,BD103+BE103)),0)+IF(AND(Schulden!J22&lt;Schulden!J11,BH103&gt;0),MAX(0,BH103+BI103-MIN(Schulden!G22,BH103+BI103)),0))),MAX(0,P103+Q103-MIN(Schulden!G11,P103+Q103)))+SUMIFS(Sonderzahlungen!$D$8:$D$67,Sonderzahlungen!$G$8:$G$67,$B103,Sonderzahlungen!$E$8:$E$67,"Gezielte Schuld",Sonderzahlungen!$F$8:$F$67,Schulden!B11)))</f>
        <v/>
      </c>
      <c r="S103" s="24">
        <f>MAX(0,P103+Q103-R103)</f>
        <v/>
      </c>
      <c r="T103" s="24">
        <f>W102</f>
        <v/>
      </c>
      <c r="U103" s="24">
        <f>IF(T103&lt;=0,0,T103*Schulden!F12/12)</f>
        <v/>
      </c>
      <c r="V103" s="24">
        <f>IF(T103&lt;=0,0,MIN(T103+U103,MIN(Schulden!G12,T103+U103)+MIN(MAX(0,Strategie!$C$9+SUMIFS(Sonderzahlungen!$D$8:$D$67,Sonderzahlungen!$G$8:$G$67,$B103,Sonderzahlungen!$E$8:$E$67,"Nach Strategie")-(IF(AND(Schulden!J8&lt;Schulden!J12,D103&gt;0),MAX(0,D103+E103-MIN(Schulden!G8,D103+E103)),0)+IF(AND(Schulden!J9&lt;Schulden!J12,H103&gt;0),MAX(0,H103+I103-MIN(Schulden!G9,H103+I103)),0)+IF(AND(Schulden!J10&lt;Schulden!J12,L103&gt;0),MAX(0,L103+M103-MIN(Schulden!G10,L103+M103)),0)+IF(AND(Schulden!J11&lt;Schulden!J12,P103&gt;0),MAX(0,P103+Q103-MIN(Schulden!G11,P103+Q103)),0)+IF(AND(Schulden!J12&lt;Schulden!J12,T103&gt;0),MAX(0,T103+U103-MIN(Schulden!G12,T103+U103)),0)+IF(AND(Schulden!J13&lt;Schulden!J12,X103&gt;0),MAX(0,X103+Y103-MIN(Schulden!G13,X103+Y103)),0)+IF(AND(Schulden!J14&lt;Schulden!J12,AB103&gt;0),MAX(0,AB103+AC103-MIN(Schulden!G14,AB103+AC103)),0)+IF(AND(Schulden!J15&lt;Schulden!J12,AF103&gt;0),MAX(0,AF103+AG103-MIN(Schulden!G15,AF103+AG103)),0)+IF(AND(Schulden!J16&lt;Schulden!J12,AJ103&gt;0),MAX(0,AJ103+AK103-MIN(Schulden!G16,AJ103+AK103)),0)+IF(AND(Schulden!J17&lt;Schulden!J12,AN103&gt;0),MAX(0,AN103+AO103-MIN(Schulden!G17,AN103+AO103)),0)+IF(AND(Schulden!J18&lt;Schulden!J12,AR103&gt;0),MAX(0,AR103+AS103-MIN(Schulden!G18,AR103+AS103)),0)+IF(AND(Schulden!J19&lt;Schulden!J12,AV103&gt;0),MAX(0,AV103+AW103-MIN(Schulden!G19,AV103+AW103)),0)+IF(AND(Schulden!J20&lt;Schulden!J12,AZ103&gt;0),MAX(0,AZ103+BA103-MIN(Schulden!G20,AZ103+BA103)),0)+IF(AND(Schulden!J21&lt;Schulden!J12,BD103&gt;0),MAX(0,BD103+BE103-MIN(Schulden!G21,BD103+BE103)),0)+IF(AND(Schulden!J22&lt;Schulden!J12,BH103&gt;0),MAX(0,BH103+BI103-MIN(Schulden!G22,BH103+BI103)),0))),MAX(0,T103+U103-MIN(Schulden!G12,T103+U103)))+SUMIFS(Sonderzahlungen!$D$8:$D$67,Sonderzahlungen!$G$8:$G$67,$B103,Sonderzahlungen!$E$8:$E$67,"Gezielte Schuld",Sonderzahlungen!$F$8:$F$67,Schulden!B12)))</f>
        <v/>
      </c>
      <c r="W103" s="24">
        <f>MAX(0,T103+U103-V103)</f>
        <v/>
      </c>
      <c r="X103" s="24">
        <f>AA102</f>
        <v/>
      </c>
      <c r="Y103" s="24">
        <f>IF(X103&lt;=0,0,X103*Schulden!F13/12)</f>
        <v/>
      </c>
      <c r="Z103" s="24">
        <f>IF(X103&lt;=0,0,MIN(X103+Y103,MIN(Schulden!G13,X103+Y103)+MIN(MAX(0,Strategie!$C$9+SUMIFS(Sonderzahlungen!$D$8:$D$67,Sonderzahlungen!$G$8:$G$67,$B103,Sonderzahlungen!$E$8:$E$67,"Nach Strategie")-(IF(AND(Schulden!J8&lt;Schulden!J13,D103&gt;0),MAX(0,D103+E103-MIN(Schulden!G8,D103+E103)),0)+IF(AND(Schulden!J9&lt;Schulden!J13,H103&gt;0),MAX(0,H103+I103-MIN(Schulden!G9,H103+I103)),0)+IF(AND(Schulden!J10&lt;Schulden!J13,L103&gt;0),MAX(0,L103+M103-MIN(Schulden!G10,L103+M103)),0)+IF(AND(Schulden!J11&lt;Schulden!J13,P103&gt;0),MAX(0,P103+Q103-MIN(Schulden!G11,P103+Q103)),0)+IF(AND(Schulden!J12&lt;Schulden!J13,T103&gt;0),MAX(0,T103+U103-MIN(Schulden!G12,T103+U103)),0)+IF(AND(Schulden!J13&lt;Schulden!J13,X103&gt;0),MAX(0,X103+Y103-MIN(Schulden!G13,X103+Y103)),0)+IF(AND(Schulden!J14&lt;Schulden!J13,AB103&gt;0),MAX(0,AB103+AC103-MIN(Schulden!G14,AB103+AC103)),0)+IF(AND(Schulden!J15&lt;Schulden!J13,AF103&gt;0),MAX(0,AF103+AG103-MIN(Schulden!G15,AF103+AG103)),0)+IF(AND(Schulden!J16&lt;Schulden!J13,AJ103&gt;0),MAX(0,AJ103+AK103-MIN(Schulden!G16,AJ103+AK103)),0)+IF(AND(Schulden!J17&lt;Schulden!J13,AN103&gt;0),MAX(0,AN103+AO103-MIN(Schulden!G17,AN103+AO103)),0)+IF(AND(Schulden!J18&lt;Schulden!J13,AR103&gt;0),MAX(0,AR103+AS103-MIN(Schulden!G18,AR103+AS103)),0)+IF(AND(Schulden!J19&lt;Schulden!J13,AV103&gt;0),MAX(0,AV103+AW103-MIN(Schulden!G19,AV103+AW103)),0)+IF(AND(Schulden!J20&lt;Schulden!J13,AZ103&gt;0),MAX(0,AZ103+BA103-MIN(Schulden!G20,AZ103+BA103)),0)+IF(AND(Schulden!J21&lt;Schulden!J13,BD103&gt;0),MAX(0,BD103+BE103-MIN(Schulden!G21,BD103+BE103)),0)+IF(AND(Schulden!J22&lt;Schulden!J13,BH103&gt;0),MAX(0,BH103+BI103-MIN(Schulden!G22,BH103+BI103)),0))),MAX(0,X103+Y103-MIN(Schulden!G13,X103+Y103)))+SUMIFS(Sonderzahlungen!$D$8:$D$67,Sonderzahlungen!$G$8:$G$67,$B103,Sonderzahlungen!$E$8:$E$67,"Gezielte Schuld",Sonderzahlungen!$F$8:$F$67,Schulden!B13)))</f>
        <v/>
      </c>
      <c r="AA103" s="24">
        <f>MAX(0,X103+Y103-Z103)</f>
        <v/>
      </c>
      <c r="AB103" s="24">
        <f>AE102</f>
        <v/>
      </c>
      <c r="AC103" s="24">
        <f>IF(AB103&lt;=0,0,AB103*Schulden!F14/12)</f>
        <v/>
      </c>
      <c r="AD103" s="24">
        <f>IF(AB103&lt;=0,0,MIN(AB103+AC103,MIN(Schulden!G14,AB103+AC103)+MIN(MAX(0,Strategie!$C$9+SUMIFS(Sonderzahlungen!$D$8:$D$67,Sonderzahlungen!$G$8:$G$67,$B103,Sonderzahlungen!$E$8:$E$67,"Nach Strategie")-(IF(AND(Schulden!J8&lt;Schulden!J14,D103&gt;0),MAX(0,D103+E103-MIN(Schulden!G8,D103+E103)),0)+IF(AND(Schulden!J9&lt;Schulden!J14,H103&gt;0),MAX(0,H103+I103-MIN(Schulden!G9,H103+I103)),0)+IF(AND(Schulden!J10&lt;Schulden!J14,L103&gt;0),MAX(0,L103+M103-MIN(Schulden!G10,L103+M103)),0)+IF(AND(Schulden!J11&lt;Schulden!J14,P103&gt;0),MAX(0,P103+Q103-MIN(Schulden!G11,P103+Q103)),0)+IF(AND(Schulden!J12&lt;Schulden!J14,T103&gt;0),MAX(0,T103+U103-MIN(Schulden!G12,T103+U103)),0)+IF(AND(Schulden!J13&lt;Schulden!J14,X103&gt;0),MAX(0,X103+Y103-MIN(Schulden!G13,X103+Y103)),0)+IF(AND(Schulden!J14&lt;Schulden!J14,AB103&gt;0),MAX(0,AB103+AC103-MIN(Schulden!G14,AB103+AC103)),0)+IF(AND(Schulden!J15&lt;Schulden!J14,AF103&gt;0),MAX(0,AF103+AG103-MIN(Schulden!G15,AF103+AG103)),0)+IF(AND(Schulden!J16&lt;Schulden!J14,AJ103&gt;0),MAX(0,AJ103+AK103-MIN(Schulden!G16,AJ103+AK103)),0)+IF(AND(Schulden!J17&lt;Schulden!J14,AN103&gt;0),MAX(0,AN103+AO103-MIN(Schulden!G17,AN103+AO103)),0)+IF(AND(Schulden!J18&lt;Schulden!J14,AR103&gt;0),MAX(0,AR103+AS103-MIN(Schulden!G18,AR103+AS103)),0)+IF(AND(Schulden!J19&lt;Schulden!J14,AV103&gt;0),MAX(0,AV103+AW103-MIN(Schulden!G19,AV103+AW103)),0)+IF(AND(Schulden!J20&lt;Schulden!J14,AZ103&gt;0),MAX(0,AZ103+BA103-MIN(Schulden!G20,AZ103+BA103)),0)+IF(AND(Schulden!J21&lt;Schulden!J14,BD103&gt;0),MAX(0,BD103+BE103-MIN(Schulden!G21,BD103+BE103)),0)+IF(AND(Schulden!J22&lt;Schulden!J14,BH103&gt;0),MAX(0,BH103+BI103-MIN(Schulden!G22,BH103+BI103)),0))),MAX(0,AB103+AC103-MIN(Schulden!G14,AB103+AC103)))+SUMIFS(Sonderzahlungen!$D$8:$D$67,Sonderzahlungen!$G$8:$G$67,$B103,Sonderzahlungen!$E$8:$E$67,"Gezielte Schuld",Sonderzahlungen!$F$8:$F$67,Schulden!B14)))</f>
        <v/>
      </c>
      <c r="AE103" s="24">
        <f>MAX(0,AB103+AC103-AD103)</f>
        <v/>
      </c>
      <c r="AF103" s="24">
        <f>AI102</f>
        <v/>
      </c>
      <c r="AG103" s="24">
        <f>IF(AF103&lt;=0,0,AF103*Schulden!F15/12)</f>
        <v/>
      </c>
      <c r="AH103" s="24">
        <f>IF(AF103&lt;=0,0,MIN(AF103+AG103,MIN(Schulden!G15,AF103+AG103)+MIN(MAX(0,Strategie!$C$9+SUMIFS(Sonderzahlungen!$D$8:$D$67,Sonderzahlungen!$G$8:$G$67,$B103,Sonderzahlungen!$E$8:$E$67,"Nach Strategie")-(IF(AND(Schulden!J8&lt;Schulden!J15,D103&gt;0),MAX(0,D103+E103-MIN(Schulden!G8,D103+E103)),0)+IF(AND(Schulden!J9&lt;Schulden!J15,H103&gt;0),MAX(0,H103+I103-MIN(Schulden!G9,H103+I103)),0)+IF(AND(Schulden!J10&lt;Schulden!J15,L103&gt;0),MAX(0,L103+M103-MIN(Schulden!G10,L103+M103)),0)+IF(AND(Schulden!J11&lt;Schulden!J15,P103&gt;0),MAX(0,P103+Q103-MIN(Schulden!G11,P103+Q103)),0)+IF(AND(Schulden!J12&lt;Schulden!J15,T103&gt;0),MAX(0,T103+U103-MIN(Schulden!G12,T103+U103)),0)+IF(AND(Schulden!J13&lt;Schulden!J15,X103&gt;0),MAX(0,X103+Y103-MIN(Schulden!G13,X103+Y103)),0)+IF(AND(Schulden!J14&lt;Schulden!J15,AB103&gt;0),MAX(0,AB103+AC103-MIN(Schulden!G14,AB103+AC103)),0)+IF(AND(Schulden!J15&lt;Schulden!J15,AF103&gt;0),MAX(0,AF103+AG103-MIN(Schulden!G15,AF103+AG103)),0)+IF(AND(Schulden!J16&lt;Schulden!J15,AJ103&gt;0),MAX(0,AJ103+AK103-MIN(Schulden!G16,AJ103+AK103)),0)+IF(AND(Schulden!J17&lt;Schulden!J15,AN103&gt;0),MAX(0,AN103+AO103-MIN(Schulden!G17,AN103+AO103)),0)+IF(AND(Schulden!J18&lt;Schulden!J15,AR103&gt;0),MAX(0,AR103+AS103-MIN(Schulden!G18,AR103+AS103)),0)+IF(AND(Schulden!J19&lt;Schulden!J15,AV103&gt;0),MAX(0,AV103+AW103-MIN(Schulden!G19,AV103+AW103)),0)+IF(AND(Schulden!J20&lt;Schulden!J15,AZ103&gt;0),MAX(0,AZ103+BA103-MIN(Schulden!G20,AZ103+BA103)),0)+IF(AND(Schulden!J21&lt;Schulden!J15,BD103&gt;0),MAX(0,BD103+BE103-MIN(Schulden!G21,BD103+BE103)),0)+IF(AND(Schulden!J22&lt;Schulden!J15,BH103&gt;0),MAX(0,BH103+BI103-MIN(Schulden!G22,BH103+BI103)),0))),MAX(0,AF103+AG103-MIN(Schulden!G15,AF103+AG103)))+SUMIFS(Sonderzahlungen!$D$8:$D$67,Sonderzahlungen!$G$8:$G$67,$B103,Sonderzahlungen!$E$8:$E$67,"Gezielte Schuld",Sonderzahlungen!$F$8:$F$67,Schulden!B15)))</f>
        <v/>
      </c>
      <c r="AI103" s="24">
        <f>MAX(0,AF103+AG103-AH103)</f>
        <v/>
      </c>
      <c r="AJ103" s="24">
        <f>AM102</f>
        <v/>
      </c>
      <c r="AK103" s="24">
        <f>IF(AJ103&lt;=0,0,AJ103*Schulden!F16/12)</f>
        <v/>
      </c>
      <c r="AL103" s="24">
        <f>IF(AJ103&lt;=0,0,MIN(AJ103+AK103,MIN(Schulden!G16,AJ103+AK103)+MIN(MAX(0,Strategie!$C$9+SUMIFS(Sonderzahlungen!$D$8:$D$67,Sonderzahlungen!$G$8:$G$67,$B103,Sonderzahlungen!$E$8:$E$67,"Nach Strategie")-(IF(AND(Schulden!J8&lt;Schulden!J16,D103&gt;0),MAX(0,D103+E103-MIN(Schulden!G8,D103+E103)),0)+IF(AND(Schulden!J9&lt;Schulden!J16,H103&gt;0),MAX(0,H103+I103-MIN(Schulden!G9,H103+I103)),0)+IF(AND(Schulden!J10&lt;Schulden!J16,L103&gt;0),MAX(0,L103+M103-MIN(Schulden!G10,L103+M103)),0)+IF(AND(Schulden!J11&lt;Schulden!J16,P103&gt;0),MAX(0,P103+Q103-MIN(Schulden!G11,P103+Q103)),0)+IF(AND(Schulden!J12&lt;Schulden!J16,T103&gt;0),MAX(0,T103+U103-MIN(Schulden!G12,T103+U103)),0)+IF(AND(Schulden!J13&lt;Schulden!J16,X103&gt;0),MAX(0,X103+Y103-MIN(Schulden!G13,X103+Y103)),0)+IF(AND(Schulden!J14&lt;Schulden!J16,AB103&gt;0),MAX(0,AB103+AC103-MIN(Schulden!G14,AB103+AC103)),0)+IF(AND(Schulden!J15&lt;Schulden!J16,AF103&gt;0),MAX(0,AF103+AG103-MIN(Schulden!G15,AF103+AG103)),0)+IF(AND(Schulden!J16&lt;Schulden!J16,AJ103&gt;0),MAX(0,AJ103+AK103-MIN(Schulden!G16,AJ103+AK103)),0)+IF(AND(Schulden!J17&lt;Schulden!J16,AN103&gt;0),MAX(0,AN103+AO103-MIN(Schulden!G17,AN103+AO103)),0)+IF(AND(Schulden!J18&lt;Schulden!J16,AR103&gt;0),MAX(0,AR103+AS103-MIN(Schulden!G18,AR103+AS103)),0)+IF(AND(Schulden!J19&lt;Schulden!J16,AV103&gt;0),MAX(0,AV103+AW103-MIN(Schulden!G19,AV103+AW103)),0)+IF(AND(Schulden!J20&lt;Schulden!J16,AZ103&gt;0),MAX(0,AZ103+BA103-MIN(Schulden!G20,AZ103+BA103)),0)+IF(AND(Schulden!J21&lt;Schulden!J16,BD103&gt;0),MAX(0,BD103+BE103-MIN(Schulden!G21,BD103+BE103)),0)+IF(AND(Schulden!J22&lt;Schulden!J16,BH103&gt;0),MAX(0,BH103+BI103-MIN(Schulden!G22,BH103+BI103)),0))),MAX(0,AJ103+AK103-MIN(Schulden!G16,AJ103+AK103)))+SUMIFS(Sonderzahlungen!$D$8:$D$67,Sonderzahlungen!$G$8:$G$67,$B103,Sonderzahlungen!$E$8:$E$67,"Gezielte Schuld",Sonderzahlungen!$F$8:$F$67,Schulden!B16)))</f>
        <v/>
      </c>
      <c r="AM103" s="24">
        <f>MAX(0,AJ103+AK103-AL103)</f>
        <v/>
      </c>
      <c r="AN103" s="24">
        <f>AQ102</f>
        <v/>
      </c>
      <c r="AO103" s="24">
        <f>IF(AN103&lt;=0,0,AN103*Schulden!F17/12)</f>
        <v/>
      </c>
      <c r="AP103" s="24">
        <f>IF(AN103&lt;=0,0,MIN(AN103+AO103,MIN(Schulden!G17,AN103+AO103)+MIN(MAX(0,Strategie!$C$9+SUMIFS(Sonderzahlungen!$D$8:$D$67,Sonderzahlungen!$G$8:$G$67,$B103,Sonderzahlungen!$E$8:$E$67,"Nach Strategie")-(IF(AND(Schulden!J8&lt;Schulden!J17,D103&gt;0),MAX(0,D103+E103-MIN(Schulden!G8,D103+E103)),0)+IF(AND(Schulden!J9&lt;Schulden!J17,H103&gt;0),MAX(0,H103+I103-MIN(Schulden!G9,H103+I103)),0)+IF(AND(Schulden!J10&lt;Schulden!J17,L103&gt;0),MAX(0,L103+M103-MIN(Schulden!G10,L103+M103)),0)+IF(AND(Schulden!J11&lt;Schulden!J17,P103&gt;0),MAX(0,P103+Q103-MIN(Schulden!G11,P103+Q103)),0)+IF(AND(Schulden!J12&lt;Schulden!J17,T103&gt;0),MAX(0,T103+U103-MIN(Schulden!G12,T103+U103)),0)+IF(AND(Schulden!J13&lt;Schulden!J17,X103&gt;0),MAX(0,X103+Y103-MIN(Schulden!G13,X103+Y103)),0)+IF(AND(Schulden!J14&lt;Schulden!J17,AB103&gt;0),MAX(0,AB103+AC103-MIN(Schulden!G14,AB103+AC103)),0)+IF(AND(Schulden!J15&lt;Schulden!J17,AF103&gt;0),MAX(0,AF103+AG103-MIN(Schulden!G15,AF103+AG103)),0)+IF(AND(Schulden!J16&lt;Schulden!J17,AJ103&gt;0),MAX(0,AJ103+AK103-MIN(Schulden!G16,AJ103+AK103)),0)+IF(AND(Schulden!J17&lt;Schulden!J17,AN103&gt;0),MAX(0,AN103+AO103-MIN(Schulden!G17,AN103+AO103)),0)+IF(AND(Schulden!J18&lt;Schulden!J17,AR103&gt;0),MAX(0,AR103+AS103-MIN(Schulden!G18,AR103+AS103)),0)+IF(AND(Schulden!J19&lt;Schulden!J17,AV103&gt;0),MAX(0,AV103+AW103-MIN(Schulden!G19,AV103+AW103)),0)+IF(AND(Schulden!J20&lt;Schulden!J17,AZ103&gt;0),MAX(0,AZ103+BA103-MIN(Schulden!G20,AZ103+BA103)),0)+IF(AND(Schulden!J21&lt;Schulden!J17,BD103&gt;0),MAX(0,BD103+BE103-MIN(Schulden!G21,BD103+BE103)),0)+IF(AND(Schulden!J22&lt;Schulden!J17,BH103&gt;0),MAX(0,BH103+BI103-MIN(Schulden!G22,BH103+BI103)),0))),MAX(0,AN103+AO103-MIN(Schulden!G17,AN103+AO103)))+SUMIFS(Sonderzahlungen!$D$8:$D$67,Sonderzahlungen!$G$8:$G$67,$B103,Sonderzahlungen!$E$8:$E$67,"Gezielte Schuld",Sonderzahlungen!$F$8:$F$67,Schulden!B17)))</f>
        <v/>
      </c>
      <c r="AQ103" s="24">
        <f>MAX(0,AN103+AO103-AP103)</f>
        <v/>
      </c>
      <c r="AR103" s="24">
        <f>AU102</f>
        <v/>
      </c>
      <c r="AS103" s="24">
        <f>IF(AR103&lt;=0,0,AR103*Schulden!F18/12)</f>
        <v/>
      </c>
      <c r="AT103" s="24">
        <f>IF(AR103&lt;=0,0,MIN(AR103+AS103,MIN(Schulden!G18,AR103+AS103)+MIN(MAX(0,Strategie!$C$9+SUMIFS(Sonderzahlungen!$D$8:$D$67,Sonderzahlungen!$G$8:$G$67,$B103,Sonderzahlungen!$E$8:$E$67,"Nach Strategie")-(IF(AND(Schulden!J8&lt;Schulden!J18,D103&gt;0),MAX(0,D103+E103-MIN(Schulden!G8,D103+E103)),0)+IF(AND(Schulden!J9&lt;Schulden!J18,H103&gt;0),MAX(0,H103+I103-MIN(Schulden!G9,H103+I103)),0)+IF(AND(Schulden!J10&lt;Schulden!J18,L103&gt;0),MAX(0,L103+M103-MIN(Schulden!G10,L103+M103)),0)+IF(AND(Schulden!J11&lt;Schulden!J18,P103&gt;0),MAX(0,P103+Q103-MIN(Schulden!G11,P103+Q103)),0)+IF(AND(Schulden!J12&lt;Schulden!J18,T103&gt;0),MAX(0,T103+U103-MIN(Schulden!G12,T103+U103)),0)+IF(AND(Schulden!J13&lt;Schulden!J18,X103&gt;0),MAX(0,X103+Y103-MIN(Schulden!G13,X103+Y103)),0)+IF(AND(Schulden!J14&lt;Schulden!J18,AB103&gt;0),MAX(0,AB103+AC103-MIN(Schulden!G14,AB103+AC103)),0)+IF(AND(Schulden!J15&lt;Schulden!J18,AF103&gt;0),MAX(0,AF103+AG103-MIN(Schulden!G15,AF103+AG103)),0)+IF(AND(Schulden!J16&lt;Schulden!J18,AJ103&gt;0),MAX(0,AJ103+AK103-MIN(Schulden!G16,AJ103+AK103)),0)+IF(AND(Schulden!J17&lt;Schulden!J18,AN103&gt;0),MAX(0,AN103+AO103-MIN(Schulden!G17,AN103+AO103)),0)+IF(AND(Schulden!J18&lt;Schulden!J18,AR103&gt;0),MAX(0,AR103+AS103-MIN(Schulden!G18,AR103+AS103)),0)+IF(AND(Schulden!J19&lt;Schulden!J18,AV103&gt;0),MAX(0,AV103+AW103-MIN(Schulden!G19,AV103+AW103)),0)+IF(AND(Schulden!J20&lt;Schulden!J18,AZ103&gt;0),MAX(0,AZ103+BA103-MIN(Schulden!G20,AZ103+BA103)),0)+IF(AND(Schulden!J21&lt;Schulden!J18,BD103&gt;0),MAX(0,BD103+BE103-MIN(Schulden!G21,BD103+BE103)),0)+IF(AND(Schulden!J22&lt;Schulden!J18,BH103&gt;0),MAX(0,BH103+BI103-MIN(Schulden!G22,BH103+BI103)),0))),MAX(0,AR103+AS103-MIN(Schulden!G18,AR103+AS103)))+SUMIFS(Sonderzahlungen!$D$8:$D$67,Sonderzahlungen!$G$8:$G$67,$B103,Sonderzahlungen!$E$8:$E$67,"Gezielte Schuld",Sonderzahlungen!$F$8:$F$67,Schulden!B18)))</f>
        <v/>
      </c>
      <c r="AU103" s="24">
        <f>MAX(0,AR103+AS103-AT103)</f>
        <v/>
      </c>
      <c r="AV103" s="24">
        <f>AY102</f>
        <v/>
      </c>
      <c r="AW103" s="24">
        <f>IF(AV103&lt;=0,0,AV103*Schulden!F19/12)</f>
        <v/>
      </c>
      <c r="AX103" s="24">
        <f>IF(AV103&lt;=0,0,MIN(AV103+AW103,MIN(Schulden!G19,AV103+AW103)+MIN(MAX(0,Strategie!$C$9+SUMIFS(Sonderzahlungen!$D$8:$D$67,Sonderzahlungen!$G$8:$G$67,$B103,Sonderzahlungen!$E$8:$E$67,"Nach Strategie")-(IF(AND(Schulden!J8&lt;Schulden!J19,D103&gt;0),MAX(0,D103+E103-MIN(Schulden!G8,D103+E103)),0)+IF(AND(Schulden!J9&lt;Schulden!J19,H103&gt;0),MAX(0,H103+I103-MIN(Schulden!G9,H103+I103)),0)+IF(AND(Schulden!J10&lt;Schulden!J19,L103&gt;0),MAX(0,L103+M103-MIN(Schulden!G10,L103+M103)),0)+IF(AND(Schulden!J11&lt;Schulden!J19,P103&gt;0),MAX(0,P103+Q103-MIN(Schulden!G11,P103+Q103)),0)+IF(AND(Schulden!J12&lt;Schulden!J19,T103&gt;0),MAX(0,T103+U103-MIN(Schulden!G12,T103+U103)),0)+IF(AND(Schulden!J13&lt;Schulden!J19,X103&gt;0),MAX(0,X103+Y103-MIN(Schulden!G13,X103+Y103)),0)+IF(AND(Schulden!J14&lt;Schulden!J19,AB103&gt;0),MAX(0,AB103+AC103-MIN(Schulden!G14,AB103+AC103)),0)+IF(AND(Schulden!J15&lt;Schulden!J19,AF103&gt;0),MAX(0,AF103+AG103-MIN(Schulden!G15,AF103+AG103)),0)+IF(AND(Schulden!J16&lt;Schulden!J19,AJ103&gt;0),MAX(0,AJ103+AK103-MIN(Schulden!G16,AJ103+AK103)),0)+IF(AND(Schulden!J17&lt;Schulden!J19,AN103&gt;0),MAX(0,AN103+AO103-MIN(Schulden!G17,AN103+AO103)),0)+IF(AND(Schulden!J18&lt;Schulden!J19,AR103&gt;0),MAX(0,AR103+AS103-MIN(Schulden!G18,AR103+AS103)),0)+IF(AND(Schulden!J19&lt;Schulden!J19,AV103&gt;0),MAX(0,AV103+AW103-MIN(Schulden!G19,AV103+AW103)),0)+IF(AND(Schulden!J20&lt;Schulden!J19,AZ103&gt;0),MAX(0,AZ103+BA103-MIN(Schulden!G20,AZ103+BA103)),0)+IF(AND(Schulden!J21&lt;Schulden!J19,BD103&gt;0),MAX(0,BD103+BE103-MIN(Schulden!G21,BD103+BE103)),0)+IF(AND(Schulden!J22&lt;Schulden!J19,BH103&gt;0),MAX(0,BH103+BI103-MIN(Schulden!G22,BH103+BI103)),0))),MAX(0,AV103+AW103-MIN(Schulden!G19,AV103+AW103)))+SUMIFS(Sonderzahlungen!$D$8:$D$67,Sonderzahlungen!$G$8:$G$67,$B103,Sonderzahlungen!$E$8:$E$67,"Gezielte Schuld",Sonderzahlungen!$F$8:$F$67,Schulden!B19)))</f>
        <v/>
      </c>
      <c r="AY103" s="24">
        <f>MAX(0,AV103+AW103-AX103)</f>
        <v/>
      </c>
      <c r="AZ103" s="24">
        <f>BC102</f>
        <v/>
      </c>
      <c r="BA103" s="24">
        <f>IF(AZ103&lt;=0,0,AZ103*Schulden!F20/12)</f>
        <v/>
      </c>
      <c r="BB103" s="24">
        <f>IF(AZ103&lt;=0,0,MIN(AZ103+BA103,MIN(Schulden!G20,AZ103+BA103)+MIN(MAX(0,Strategie!$C$9+SUMIFS(Sonderzahlungen!$D$8:$D$67,Sonderzahlungen!$G$8:$G$67,$B103,Sonderzahlungen!$E$8:$E$67,"Nach Strategie")-(IF(AND(Schulden!J8&lt;Schulden!J20,D103&gt;0),MAX(0,D103+E103-MIN(Schulden!G8,D103+E103)),0)+IF(AND(Schulden!J9&lt;Schulden!J20,H103&gt;0),MAX(0,H103+I103-MIN(Schulden!G9,H103+I103)),0)+IF(AND(Schulden!J10&lt;Schulden!J20,L103&gt;0),MAX(0,L103+M103-MIN(Schulden!G10,L103+M103)),0)+IF(AND(Schulden!J11&lt;Schulden!J20,P103&gt;0),MAX(0,P103+Q103-MIN(Schulden!G11,P103+Q103)),0)+IF(AND(Schulden!J12&lt;Schulden!J20,T103&gt;0),MAX(0,T103+U103-MIN(Schulden!G12,T103+U103)),0)+IF(AND(Schulden!J13&lt;Schulden!J20,X103&gt;0),MAX(0,X103+Y103-MIN(Schulden!G13,X103+Y103)),0)+IF(AND(Schulden!J14&lt;Schulden!J20,AB103&gt;0),MAX(0,AB103+AC103-MIN(Schulden!G14,AB103+AC103)),0)+IF(AND(Schulden!J15&lt;Schulden!J20,AF103&gt;0),MAX(0,AF103+AG103-MIN(Schulden!G15,AF103+AG103)),0)+IF(AND(Schulden!J16&lt;Schulden!J20,AJ103&gt;0),MAX(0,AJ103+AK103-MIN(Schulden!G16,AJ103+AK103)),0)+IF(AND(Schulden!J17&lt;Schulden!J20,AN103&gt;0),MAX(0,AN103+AO103-MIN(Schulden!G17,AN103+AO103)),0)+IF(AND(Schulden!J18&lt;Schulden!J20,AR103&gt;0),MAX(0,AR103+AS103-MIN(Schulden!G18,AR103+AS103)),0)+IF(AND(Schulden!J19&lt;Schulden!J20,AV103&gt;0),MAX(0,AV103+AW103-MIN(Schulden!G19,AV103+AW103)),0)+IF(AND(Schulden!J20&lt;Schulden!J20,AZ103&gt;0),MAX(0,AZ103+BA103-MIN(Schulden!G20,AZ103+BA103)),0)+IF(AND(Schulden!J21&lt;Schulden!J20,BD103&gt;0),MAX(0,BD103+BE103-MIN(Schulden!G21,BD103+BE103)),0)+IF(AND(Schulden!J22&lt;Schulden!J20,BH103&gt;0),MAX(0,BH103+BI103-MIN(Schulden!G22,BH103+BI103)),0))),MAX(0,AZ103+BA103-MIN(Schulden!G20,AZ103+BA103)))+SUMIFS(Sonderzahlungen!$D$8:$D$67,Sonderzahlungen!$G$8:$G$67,$B103,Sonderzahlungen!$E$8:$E$67,"Gezielte Schuld",Sonderzahlungen!$F$8:$F$67,Schulden!B20)))</f>
        <v/>
      </c>
      <c r="BC103" s="24">
        <f>MAX(0,AZ103+BA103-BB103)</f>
        <v/>
      </c>
      <c r="BD103" s="24">
        <f>BG102</f>
        <v/>
      </c>
      <c r="BE103" s="24">
        <f>IF(BD103&lt;=0,0,BD103*Schulden!F21/12)</f>
        <v/>
      </c>
      <c r="BF103" s="24">
        <f>IF(BD103&lt;=0,0,MIN(BD103+BE103,MIN(Schulden!G21,BD103+BE103)+MIN(MAX(0,Strategie!$C$9+SUMIFS(Sonderzahlungen!$D$8:$D$67,Sonderzahlungen!$G$8:$G$67,$B103,Sonderzahlungen!$E$8:$E$67,"Nach Strategie")-(IF(AND(Schulden!J8&lt;Schulden!J21,D103&gt;0),MAX(0,D103+E103-MIN(Schulden!G8,D103+E103)),0)+IF(AND(Schulden!J9&lt;Schulden!J21,H103&gt;0),MAX(0,H103+I103-MIN(Schulden!G9,H103+I103)),0)+IF(AND(Schulden!J10&lt;Schulden!J21,L103&gt;0),MAX(0,L103+M103-MIN(Schulden!G10,L103+M103)),0)+IF(AND(Schulden!J11&lt;Schulden!J21,P103&gt;0),MAX(0,P103+Q103-MIN(Schulden!G11,P103+Q103)),0)+IF(AND(Schulden!J12&lt;Schulden!J21,T103&gt;0),MAX(0,T103+U103-MIN(Schulden!G12,T103+U103)),0)+IF(AND(Schulden!J13&lt;Schulden!J21,X103&gt;0),MAX(0,X103+Y103-MIN(Schulden!G13,X103+Y103)),0)+IF(AND(Schulden!J14&lt;Schulden!J21,AB103&gt;0),MAX(0,AB103+AC103-MIN(Schulden!G14,AB103+AC103)),0)+IF(AND(Schulden!J15&lt;Schulden!J21,AF103&gt;0),MAX(0,AF103+AG103-MIN(Schulden!G15,AF103+AG103)),0)+IF(AND(Schulden!J16&lt;Schulden!J21,AJ103&gt;0),MAX(0,AJ103+AK103-MIN(Schulden!G16,AJ103+AK103)),0)+IF(AND(Schulden!J17&lt;Schulden!J21,AN103&gt;0),MAX(0,AN103+AO103-MIN(Schulden!G17,AN103+AO103)),0)+IF(AND(Schulden!J18&lt;Schulden!J21,AR103&gt;0),MAX(0,AR103+AS103-MIN(Schulden!G18,AR103+AS103)),0)+IF(AND(Schulden!J19&lt;Schulden!J21,AV103&gt;0),MAX(0,AV103+AW103-MIN(Schulden!G19,AV103+AW103)),0)+IF(AND(Schulden!J20&lt;Schulden!J21,AZ103&gt;0),MAX(0,AZ103+BA103-MIN(Schulden!G20,AZ103+BA103)),0)+IF(AND(Schulden!J21&lt;Schulden!J21,BD103&gt;0),MAX(0,BD103+BE103-MIN(Schulden!G21,BD103+BE103)),0)+IF(AND(Schulden!J22&lt;Schulden!J21,BH103&gt;0),MAX(0,BH103+BI103-MIN(Schulden!G22,BH103+BI103)),0))),MAX(0,BD103+BE103-MIN(Schulden!G21,BD103+BE103)))+SUMIFS(Sonderzahlungen!$D$8:$D$67,Sonderzahlungen!$G$8:$G$67,$B103,Sonderzahlungen!$E$8:$E$67,"Gezielte Schuld",Sonderzahlungen!$F$8:$F$67,Schulden!B21)))</f>
        <v/>
      </c>
      <c r="BG103" s="24">
        <f>MAX(0,BD103+BE103-BF103)</f>
        <v/>
      </c>
      <c r="BH103" s="24">
        <f>BK102</f>
        <v/>
      </c>
      <c r="BI103" s="24">
        <f>IF(BH103&lt;=0,0,BH103*Schulden!F22/12)</f>
        <v/>
      </c>
      <c r="BJ103" s="24">
        <f>IF(BH103&lt;=0,0,MIN(BH103+BI103,MIN(Schulden!G22,BH103+BI103)+MIN(MAX(0,Strategie!$C$9+SUMIFS(Sonderzahlungen!$D$8:$D$67,Sonderzahlungen!$G$8:$G$67,$B103,Sonderzahlungen!$E$8:$E$67,"Nach Strategie")-(IF(AND(Schulden!J8&lt;Schulden!J22,D103&gt;0),MAX(0,D103+E103-MIN(Schulden!G8,D103+E103)),0)+IF(AND(Schulden!J9&lt;Schulden!J22,H103&gt;0),MAX(0,H103+I103-MIN(Schulden!G9,H103+I103)),0)+IF(AND(Schulden!J10&lt;Schulden!J22,L103&gt;0),MAX(0,L103+M103-MIN(Schulden!G10,L103+M103)),0)+IF(AND(Schulden!J11&lt;Schulden!J22,P103&gt;0),MAX(0,P103+Q103-MIN(Schulden!G11,P103+Q103)),0)+IF(AND(Schulden!J12&lt;Schulden!J22,T103&gt;0),MAX(0,T103+U103-MIN(Schulden!G12,T103+U103)),0)+IF(AND(Schulden!J13&lt;Schulden!J22,X103&gt;0),MAX(0,X103+Y103-MIN(Schulden!G13,X103+Y103)),0)+IF(AND(Schulden!J14&lt;Schulden!J22,AB103&gt;0),MAX(0,AB103+AC103-MIN(Schulden!G14,AB103+AC103)),0)+IF(AND(Schulden!J15&lt;Schulden!J22,AF103&gt;0),MAX(0,AF103+AG103-MIN(Schulden!G15,AF103+AG103)),0)+IF(AND(Schulden!J16&lt;Schulden!J22,AJ103&gt;0),MAX(0,AJ103+AK103-MIN(Schulden!G16,AJ103+AK103)),0)+IF(AND(Schulden!J17&lt;Schulden!J22,AN103&gt;0),MAX(0,AN103+AO103-MIN(Schulden!G17,AN103+AO103)),0)+IF(AND(Schulden!J18&lt;Schulden!J22,AR103&gt;0),MAX(0,AR103+AS103-MIN(Schulden!G18,AR103+AS103)),0)+IF(AND(Schulden!J19&lt;Schulden!J22,AV103&gt;0),MAX(0,AV103+AW103-MIN(Schulden!G19,AV103+AW103)),0)+IF(AND(Schulden!J20&lt;Schulden!J22,AZ103&gt;0),MAX(0,AZ103+BA103-MIN(Schulden!G20,AZ103+BA103)),0)+IF(AND(Schulden!J21&lt;Schulden!J22,BD103&gt;0),MAX(0,BD103+BE103-MIN(Schulden!G21,BD103+BE103)),0)+IF(AND(Schulden!J22&lt;Schulden!J22,BH103&gt;0),MAX(0,BH103+BI103-MIN(Schulden!G22,BH103+BI103)),0))),MAX(0,BH103+BI103-MIN(Schulden!G22,BH103+BI103)))+SUMIFS(Sonderzahlungen!$D$8:$D$67,Sonderzahlungen!$G$8:$G$67,$B103,Sonderzahlungen!$E$8:$E$67,"Gezielte Schuld",Sonderzahlungen!$F$8:$F$67,Schulden!B22)))</f>
        <v/>
      </c>
      <c r="BK103" s="24">
        <f>MAX(0,BH103+BI103-BJ103)</f>
        <v/>
      </c>
    </row>
    <row r="104">
      <c r="B104" s="23">
        <f>EDATE(B103,1)</f>
        <v/>
      </c>
      <c r="C104" s="24">
        <f>SUMIFS(Sonderzahlungen!$D$8:$D$67,Sonderzahlungen!$G$8:$G$67,B104)</f>
        <v/>
      </c>
      <c r="D104" s="24">
        <f>G103</f>
        <v/>
      </c>
      <c r="E104" s="24">
        <f>IF(D104&lt;=0,0,D104*Schulden!F8/12)</f>
        <v/>
      </c>
      <c r="F104" s="24">
        <f>IF(D104&lt;=0,0,MIN(D104+E104,MIN(Schulden!G8,D104+E104)+MIN(MAX(0,Strategie!$C$9+SUMIFS(Sonderzahlungen!$D$8:$D$67,Sonderzahlungen!$G$8:$G$67,$B104,Sonderzahlungen!$E$8:$E$67,"Nach Strategie")-(IF(AND(Schulden!J8&lt;Schulden!J8,D104&gt;0),MAX(0,D104+E104-MIN(Schulden!G8,D104+E104)),0)+IF(AND(Schulden!J9&lt;Schulden!J8,H104&gt;0),MAX(0,H104+I104-MIN(Schulden!G9,H104+I104)),0)+IF(AND(Schulden!J10&lt;Schulden!J8,L104&gt;0),MAX(0,L104+M104-MIN(Schulden!G10,L104+M104)),0)+IF(AND(Schulden!J11&lt;Schulden!J8,P104&gt;0),MAX(0,P104+Q104-MIN(Schulden!G11,P104+Q104)),0)+IF(AND(Schulden!J12&lt;Schulden!J8,T104&gt;0),MAX(0,T104+U104-MIN(Schulden!G12,T104+U104)),0)+IF(AND(Schulden!J13&lt;Schulden!J8,X104&gt;0),MAX(0,X104+Y104-MIN(Schulden!G13,X104+Y104)),0)+IF(AND(Schulden!J14&lt;Schulden!J8,AB104&gt;0),MAX(0,AB104+AC104-MIN(Schulden!G14,AB104+AC104)),0)+IF(AND(Schulden!J15&lt;Schulden!J8,AF104&gt;0),MAX(0,AF104+AG104-MIN(Schulden!G15,AF104+AG104)),0)+IF(AND(Schulden!J16&lt;Schulden!J8,AJ104&gt;0),MAX(0,AJ104+AK104-MIN(Schulden!G16,AJ104+AK104)),0)+IF(AND(Schulden!J17&lt;Schulden!J8,AN104&gt;0),MAX(0,AN104+AO104-MIN(Schulden!G17,AN104+AO104)),0)+IF(AND(Schulden!J18&lt;Schulden!J8,AR104&gt;0),MAX(0,AR104+AS104-MIN(Schulden!G18,AR104+AS104)),0)+IF(AND(Schulden!J19&lt;Schulden!J8,AV104&gt;0),MAX(0,AV104+AW104-MIN(Schulden!G19,AV104+AW104)),0)+IF(AND(Schulden!J20&lt;Schulden!J8,AZ104&gt;0),MAX(0,AZ104+BA104-MIN(Schulden!G20,AZ104+BA104)),0)+IF(AND(Schulden!J21&lt;Schulden!J8,BD104&gt;0),MAX(0,BD104+BE104-MIN(Schulden!G21,BD104+BE104)),0)+IF(AND(Schulden!J22&lt;Schulden!J8,BH104&gt;0),MAX(0,BH104+BI104-MIN(Schulden!G22,BH104+BI104)),0))),MAX(0,D104+E104-MIN(Schulden!G8,D104+E104)))+SUMIFS(Sonderzahlungen!$D$8:$D$67,Sonderzahlungen!$G$8:$G$67,$B104,Sonderzahlungen!$E$8:$E$67,"Gezielte Schuld",Sonderzahlungen!$F$8:$F$67,Schulden!B8)))</f>
        <v/>
      </c>
      <c r="G104" s="24">
        <f>MAX(0,D104+E104-F104)</f>
        <v/>
      </c>
      <c r="H104" s="24">
        <f>K103</f>
        <v/>
      </c>
      <c r="I104" s="24">
        <f>IF(H104&lt;=0,0,H104*Schulden!F9/12)</f>
        <v/>
      </c>
      <c r="J104" s="24">
        <f>IF(H104&lt;=0,0,MIN(H104+I104,MIN(Schulden!G9,H104+I104)+MIN(MAX(0,Strategie!$C$9+SUMIFS(Sonderzahlungen!$D$8:$D$67,Sonderzahlungen!$G$8:$G$67,$B104,Sonderzahlungen!$E$8:$E$67,"Nach Strategie")-(IF(AND(Schulden!J8&lt;Schulden!J9,D104&gt;0),MAX(0,D104+E104-MIN(Schulden!G8,D104+E104)),0)+IF(AND(Schulden!J9&lt;Schulden!J9,H104&gt;0),MAX(0,H104+I104-MIN(Schulden!G9,H104+I104)),0)+IF(AND(Schulden!J10&lt;Schulden!J9,L104&gt;0),MAX(0,L104+M104-MIN(Schulden!G10,L104+M104)),0)+IF(AND(Schulden!J11&lt;Schulden!J9,P104&gt;0),MAX(0,P104+Q104-MIN(Schulden!G11,P104+Q104)),0)+IF(AND(Schulden!J12&lt;Schulden!J9,T104&gt;0),MAX(0,T104+U104-MIN(Schulden!G12,T104+U104)),0)+IF(AND(Schulden!J13&lt;Schulden!J9,X104&gt;0),MAX(0,X104+Y104-MIN(Schulden!G13,X104+Y104)),0)+IF(AND(Schulden!J14&lt;Schulden!J9,AB104&gt;0),MAX(0,AB104+AC104-MIN(Schulden!G14,AB104+AC104)),0)+IF(AND(Schulden!J15&lt;Schulden!J9,AF104&gt;0),MAX(0,AF104+AG104-MIN(Schulden!G15,AF104+AG104)),0)+IF(AND(Schulden!J16&lt;Schulden!J9,AJ104&gt;0),MAX(0,AJ104+AK104-MIN(Schulden!G16,AJ104+AK104)),0)+IF(AND(Schulden!J17&lt;Schulden!J9,AN104&gt;0),MAX(0,AN104+AO104-MIN(Schulden!G17,AN104+AO104)),0)+IF(AND(Schulden!J18&lt;Schulden!J9,AR104&gt;0),MAX(0,AR104+AS104-MIN(Schulden!G18,AR104+AS104)),0)+IF(AND(Schulden!J19&lt;Schulden!J9,AV104&gt;0),MAX(0,AV104+AW104-MIN(Schulden!G19,AV104+AW104)),0)+IF(AND(Schulden!J20&lt;Schulden!J9,AZ104&gt;0),MAX(0,AZ104+BA104-MIN(Schulden!G20,AZ104+BA104)),0)+IF(AND(Schulden!J21&lt;Schulden!J9,BD104&gt;0),MAX(0,BD104+BE104-MIN(Schulden!G21,BD104+BE104)),0)+IF(AND(Schulden!J22&lt;Schulden!J9,BH104&gt;0),MAX(0,BH104+BI104-MIN(Schulden!G22,BH104+BI104)),0))),MAX(0,H104+I104-MIN(Schulden!G9,H104+I104)))+SUMIFS(Sonderzahlungen!$D$8:$D$67,Sonderzahlungen!$G$8:$G$67,$B104,Sonderzahlungen!$E$8:$E$67,"Gezielte Schuld",Sonderzahlungen!$F$8:$F$67,Schulden!B9)))</f>
        <v/>
      </c>
      <c r="K104" s="24">
        <f>MAX(0,H104+I104-J104)</f>
        <v/>
      </c>
      <c r="L104" s="24">
        <f>O103</f>
        <v/>
      </c>
      <c r="M104" s="24">
        <f>IF(L104&lt;=0,0,L104*Schulden!F10/12)</f>
        <v/>
      </c>
      <c r="N104" s="24">
        <f>IF(L104&lt;=0,0,MIN(L104+M104,MIN(Schulden!G10,L104+M104)+MIN(MAX(0,Strategie!$C$9+SUMIFS(Sonderzahlungen!$D$8:$D$67,Sonderzahlungen!$G$8:$G$67,$B104,Sonderzahlungen!$E$8:$E$67,"Nach Strategie")-(IF(AND(Schulden!J8&lt;Schulden!J10,D104&gt;0),MAX(0,D104+E104-MIN(Schulden!G8,D104+E104)),0)+IF(AND(Schulden!J9&lt;Schulden!J10,H104&gt;0),MAX(0,H104+I104-MIN(Schulden!G9,H104+I104)),0)+IF(AND(Schulden!J10&lt;Schulden!J10,L104&gt;0),MAX(0,L104+M104-MIN(Schulden!G10,L104+M104)),0)+IF(AND(Schulden!J11&lt;Schulden!J10,P104&gt;0),MAX(0,P104+Q104-MIN(Schulden!G11,P104+Q104)),0)+IF(AND(Schulden!J12&lt;Schulden!J10,T104&gt;0),MAX(0,T104+U104-MIN(Schulden!G12,T104+U104)),0)+IF(AND(Schulden!J13&lt;Schulden!J10,X104&gt;0),MAX(0,X104+Y104-MIN(Schulden!G13,X104+Y104)),0)+IF(AND(Schulden!J14&lt;Schulden!J10,AB104&gt;0),MAX(0,AB104+AC104-MIN(Schulden!G14,AB104+AC104)),0)+IF(AND(Schulden!J15&lt;Schulden!J10,AF104&gt;0),MAX(0,AF104+AG104-MIN(Schulden!G15,AF104+AG104)),0)+IF(AND(Schulden!J16&lt;Schulden!J10,AJ104&gt;0),MAX(0,AJ104+AK104-MIN(Schulden!G16,AJ104+AK104)),0)+IF(AND(Schulden!J17&lt;Schulden!J10,AN104&gt;0),MAX(0,AN104+AO104-MIN(Schulden!G17,AN104+AO104)),0)+IF(AND(Schulden!J18&lt;Schulden!J10,AR104&gt;0),MAX(0,AR104+AS104-MIN(Schulden!G18,AR104+AS104)),0)+IF(AND(Schulden!J19&lt;Schulden!J10,AV104&gt;0),MAX(0,AV104+AW104-MIN(Schulden!G19,AV104+AW104)),0)+IF(AND(Schulden!J20&lt;Schulden!J10,AZ104&gt;0),MAX(0,AZ104+BA104-MIN(Schulden!G20,AZ104+BA104)),0)+IF(AND(Schulden!J21&lt;Schulden!J10,BD104&gt;0),MAX(0,BD104+BE104-MIN(Schulden!G21,BD104+BE104)),0)+IF(AND(Schulden!J22&lt;Schulden!J10,BH104&gt;0),MAX(0,BH104+BI104-MIN(Schulden!G22,BH104+BI104)),0))),MAX(0,L104+M104-MIN(Schulden!G10,L104+M104)))+SUMIFS(Sonderzahlungen!$D$8:$D$67,Sonderzahlungen!$G$8:$G$67,$B104,Sonderzahlungen!$E$8:$E$67,"Gezielte Schuld",Sonderzahlungen!$F$8:$F$67,Schulden!B10)))</f>
        <v/>
      </c>
      <c r="O104" s="24">
        <f>MAX(0,L104+M104-N104)</f>
        <v/>
      </c>
      <c r="P104" s="24">
        <f>S103</f>
        <v/>
      </c>
      <c r="Q104" s="24">
        <f>IF(P104&lt;=0,0,P104*Schulden!F11/12)</f>
        <v/>
      </c>
      <c r="R104" s="24">
        <f>IF(P104&lt;=0,0,MIN(P104+Q104,MIN(Schulden!G11,P104+Q104)+MIN(MAX(0,Strategie!$C$9+SUMIFS(Sonderzahlungen!$D$8:$D$67,Sonderzahlungen!$G$8:$G$67,$B104,Sonderzahlungen!$E$8:$E$67,"Nach Strategie")-(IF(AND(Schulden!J8&lt;Schulden!J11,D104&gt;0),MAX(0,D104+E104-MIN(Schulden!G8,D104+E104)),0)+IF(AND(Schulden!J9&lt;Schulden!J11,H104&gt;0),MAX(0,H104+I104-MIN(Schulden!G9,H104+I104)),0)+IF(AND(Schulden!J10&lt;Schulden!J11,L104&gt;0),MAX(0,L104+M104-MIN(Schulden!G10,L104+M104)),0)+IF(AND(Schulden!J11&lt;Schulden!J11,P104&gt;0),MAX(0,P104+Q104-MIN(Schulden!G11,P104+Q104)),0)+IF(AND(Schulden!J12&lt;Schulden!J11,T104&gt;0),MAX(0,T104+U104-MIN(Schulden!G12,T104+U104)),0)+IF(AND(Schulden!J13&lt;Schulden!J11,X104&gt;0),MAX(0,X104+Y104-MIN(Schulden!G13,X104+Y104)),0)+IF(AND(Schulden!J14&lt;Schulden!J11,AB104&gt;0),MAX(0,AB104+AC104-MIN(Schulden!G14,AB104+AC104)),0)+IF(AND(Schulden!J15&lt;Schulden!J11,AF104&gt;0),MAX(0,AF104+AG104-MIN(Schulden!G15,AF104+AG104)),0)+IF(AND(Schulden!J16&lt;Schulden!J11,AJ104&gt;0),MAX(0,AJ104+AK104-MIN(Schulden!G16,AJ104+AK104)),0)+IF(AND(Schulden!J17&lt;Schulden!J11,AN104&gt;0),MAX(0,AN104+AO104-MIN(Schulden!G17,AN104+AO104)),0)+IF(AND(Schulden!J18&lt;Schulden!J11,AR104&gt;0),MAX(0,AR104+AS104-MIN(Schulden!G18,AR104+AS104)),0)+IF(AND(Schulden!J19&lt;Schulden!J11,AV104&gt;0),MAX(0,AV104+AW104-MIN(Schulden!G19,AV104+AW104)),0)+IF(AND(Schulden!J20&lt;Schulden!J11,AZ104&gt;0),MAX(0,AZ104+BA104-MIN(Schulden!G20,AZ104+BA104)),0)+IF(AND(Schulden!J21&lt;Schulden!J11,BD104&gt;0),MAX(0,BD104+BE104-MIN(Schulden!G21,BD104+BE104)),0)+IF(AND(Schulden!J22&lt;Schulden!J11,BH104&gt;0),MAX(0,BH104+BI104-MIN(Schulden!G22,BH104+BI104)),0))),MAX(0,P104+Q104-MIN(Schulden!G11,P104+Q104)))+SUMIFS(Sonderzahlungen!$D$8:$D$67,Sonderzahlungen!$G$8:$G$67,$B104,Sonderzahlungen!$E$8:$E$67,"Gezielte Schuld",Sonderzahlungen!$F$8:$F$67,Schulden!B11)))</f>
        <v/>
      </c>
      <c r="S104" s="24">
        <f>MAX(0,P104+Q104-R104)</f>
        <v/>
      </c>
      <c r="T104" s="24">
        <f>W103</f>
        <v/>
      </c>
      <c r="U104" s="24">
        <f>IF(T104&lt;=0,0,T104*Schulden!F12/12)</f>
        <v/>
      </c>
      <c r="V104" s="24">
        <f>IF(T104&lt;=0,0,MIN(T104+U104,MIN(Schulden!G12,T104+U104)+MIN(MAX(0,Strategie!$C$9+SUMIFS(Sonderzahlungen!$D$8:$D$67,Sonderzahlungen!$G$8:$G$67,$B104,Sonderzahlungen!$E$8:$E$67,"Nach Strategie")-(IF(AND(Schulden!J8&lt;Schulden!J12,D104&gt;0),MAX(0,D104+E104-MIN(Schulden!G8,D104+E104)),0)+IF(AND(Schulden!J9&lt;Schulden!J12,H104&gt;0),MAX(0,H104+I104-MIN(Schulden!G9,H104+I104)),0)+IF(AND(Schulden!J10&lt;Schulden!J12,L104&gt;0),MAX(0,L104+M104-MIN(Schulden!G10,L104+M104)),0)+IF(AND(Schulden!J11&lt;Schulden!J12,P104&gt;0),MAX(0,P104+Q104-MIN(Schulden!G11,P104+Q104)),0)+IF(AND(Schulden!J12&lt;Schulden!J12,T104&gt;0),MAX(0,T104+U104-MIN(Schulden!G12,T104+U104)),0)+IF(AND(Schulden!J13&lt;Schulden!J12,X104&gt;0),MAX(0,X104+Y104-MIN(Schulden!G13,X104+Y104)),0)+IF(AND(Schulden!J14&lt;Schulden!J12,AB104&gt;0),MAX(0,AB104+AC104-MIN(Schulden!G14,AB104+AC104)),0)+IF(AND(Schulden!J15&lt;Schulden!J12,AF104&gt;0),MAX(0,AF104+AG104-MIN(Schulden!G15,AF104+AG104)),0)+IF(AND(Schulden!J16&lt;Schulden!J12,AJ104&gt;0),MAX(0,AJ104+AK104-MIN(Schulden!G16,AJ104+AK104)),0)+IF(AND(Schulden!J17&lt;Schulden!J12,AN104&gt;0),MAX(0,AN104+AO104-MIN(Schulden!G17,AN104+AO104)),0)+IF(AND(Schulden!J18&lt;Schulden!J12,AR104&gt;0),MAX(0,AR104+AS104-MIN(Schulden!G18,AR104+AS104)),0)+IF(AND(Schulden!J19&lt;Schulden!J12,AV104&gt;0),MAX(0,AV104+AW104-MIN(Schulden!G19,AV104+AW104)),0)+IF(AND(Schulden!J20&lt;Schulden!J12,AZ104&gt;0),MAX(0,AZ104+BA104-MIN(Schulden!G20,AZ104+BA104)),0)+IF(AND(Schulden!J21&lt;Schulden!J12,BD104&gt;0),MAX(0,BD104+BE104-MIN(Schulden!G21,BD104+BE104)),0)+IF(AND(Schulden!J22&lt;Schulden!J12,BH104&gt;0),MAX(0,BH104+BI104-MIN(Schulden!G22,BH104+BI104)),0))),MAX(0,T104+U104-MIN(Schulden!G12,T104+U104)))+SUMIFS(Sonderzahlungen!$D$8:$D$67,Sonderzahlungen!$G$8:$G$67,$B104,Sonderzahlungen!$E$8:$E$67,"Gezielte Schuld",Sonderzahlungen!$F$8:$F$67,Schulden!B12)))</f>
        <v/>
      </c>
      <c r="W104" s="24">
        <f>MAX(0,T104+U104-V104)</f>
        <v/>
      </c>
      <c r="X104" s="24">
        <f>AA103</f>
        <v/>
      </c>
      <c r="Y104" s="24">
        <f>IF(X104&lt;=0,0,X104*Schulden!F13/12)</f>
        <v/>
      </c>
      <c r="Z104" s="24">
        <f>IF(X104&lt;=0,0,MIN(X104+Y104,MIN(Schulden!G13,X104+Y104)+MIN(MAX(0,Strategie!$C$9+SUMIFS(Sonderzahlungen!$D$8:$D$67,Sonderzahlungen!$G$8:$G$67,$B104,Sonderzahlungen!$E$8:$E$67,"Nach Strategie")-(IF(AND(Schulden!J8&lt;Schulden!J13,D104&gt;0),MAX(0,D104+E104-MIN(Schulden!G8,D104+E104)),0)+IF(AND(Schulden!J9&lt;Schulden!J13,H104&gt;0),MAX(0,H104+I104-MIN(Schulden!G9,H104+I104)),0)+IF(AND(Schulden!J10&lt;Schulden!J13,L104&gt;0),MAX(0,L104+M104-MIN(Schulden!G10,L104+M104)),0)+IF(AND(Schulden!J11&lt;Schulden!J13,P104&gt;0),MAX(0,P104+Q104-MIN(Schulden!G11,P104+Q104)),0)+IF(AND(Schulden!J12&lt;Schulden!J13,T104&gt;0),MAX(0,T104+U104-MIN(Schulden!G12,T104+U104)),0)+IF(AND(Schulden!J13&lt;Schulden!J13,X104&gt;0),MAX(0,X104+Y104-MIN(Schulden!G13,X104+Y104)),0)+IF(AND(Schulden!J14&lt;Schulden!J13,AB104&gt;0),MAX(0,AB104+AC104-MIN(Schulden!G14,AB104+AC104)),0)+IF(AND(Schulden!J15&lt;Schulden!J13,AF104&gt;0),MAX(0,AF104+AG104-MIN(Schulden!G15,AF104+AG104)),0)+IF(AND(Schulden!J16&lt;Schulden!J13,AJ104&gt;0),MAX(0,AJ104+AK104-MIN(Schulden!G16,AJ104+AK104)),0)+IF(AND(Schulden!J17&lt;Schulden!J13,AN104&gt;0),MAX(0,AN104+AO104-MIN(Schulden!G17,AN104+AO104)),0)+IF(AND(Schulden!J18&lt;Schulden!J13,AR104&gt;0),MAX(0,AR104+AS104-MIN(Schulden!G18,AR104+AS104)),0)+IF(AND(Schulden!J19&lt;Schulden!J13,AV104&gt;0),MAX(0,AV104+AW104-MIN(Schulden!G19,AV104+AW104)),0)+IF(AND(Schulden!J20&lt;Schulden!J13,AZ104&gt;0),MAX(0,AZ104+BA104-MIN(Schulden!G20,AZ104+BA104)),0)+IF(AND(Schulden!J21&lt;Schulden!J13,BD104&gt;0),MAX(0,BD104+BE104-MIN(Schulden!G21,BD104+BE104)),0)+IF(AND(Schulden!J22&lt;Schulden!J13,BH104&gt;0),MAX(0,BH104+BI104-MIN(Schulden!G22,BH104+BI104)),0))),MAX(0,X104+Y104-MIN(Schulden!G13,X104+Y104)))+SUMIFS(Sonderzahlungen!$D$8:$D$67,Sonderzahlungen!$G$8:$G$67,$B104,Sonderzahlungen!$E$8:$E$67,"Gezielte Schuld",Sonderzahlungen!$F$8:$F$67,Schulden!B13)))</f>
        <v/>
      </c>
      <c r="AA104" s="24">
        <f>MAX(0,X104+Y104-Z104)</f>
        <v/>
      </c>
      <c r="AB104" s="24">
        <f>AE103</f>
        <v/>
      </c>
      <c r="AC104" s="24">
        <f>IF(AB104&lt;=0,0,AB104*Schulden!F14/12)</f>
        <v/>
      </c>
      <c r="AD104" s="24">
        <f>IF(AB104&lt;=0,0,MIN(AB104+AC104,MIN(Schulden!G14,AB104+AC104)+MIN(MAX(0,Strategie!$C$9+SUMIFS(Sonderzahlungen!$D$8:$D$67,Sonderzahlungen!$G$8:$G$67,$B104,Sonderzahlungen!$E$8:$E$67,"Nach Strategie")-(IF(AND(Schulden!J8&lt;Schulden!J14,D104&gt;0),MAX(0,D104+E104-MIN(Schulden!G8,D104+E104)),0)+IF(AND(Schulden!J9&lt;Schulden!J14,H104&gt;0),MAX(0,H104+I104-MIN(Schulden!G9,H104+I104)),0)+IF(AND(Schulden!J10&lt;Schulden!J14,L104&gt;0),MAX(0,L104+M104-MIN(Schulden!G10,L104+M104)),0)+IF(AND(Schulden!J11&lt;Schulden!J14,P104&gt;0),MAX(0,P104+Q104-MIN(Schulden!G11,P104+Q104)),0)+IF(AND(Schulden!J12&lt;Schulden!J14,T104&gt;0),MAX(0,T104+U104-MIN(Schulden!G12,T104+U104)),0)+IF(AND(Schulden!J13&lt;Schulden!J14,X104&gt;0),MAX(0,X104+Y104-MIN(Schulden!G13,X104+Y104)),0)+IF(AND(Schulden!J14&lt;Schulden!J14,AB104&gt;0),MAX(0,AB104+AC104-MIN(Schulden!G14,AB104+AC104)),0)+IF(AND(Schulden!J15&lt;Schulden!J14,AF104&gt;0),MAX(0,AF104+AG104-MIN(Schulden!G15,AF104+AG104)),0)+IF(AND(Schulden!J16&lt;Schulden!J14,AJ104&gt;0),MAX(0,AJ104+AK104-MIN(Schulden!G16,AJ104+AK104)),0)+IF(AND(Schulden!J17&lt;Schulden!J14,AN104&gt;0),MAX(0,AN104+AO104-MIN(Schulden!G17,AN104+AO104)),0)+IF(AND(Schulden!J18&lt;Schulden!J14,AR104&gt;0),MAX(0,AR104+AS104-MIN(Schulden!G18,AR104+AS104)),0)+IF(AND(Schulden!J19&lt;Schulden!J14,AV104&gt;0),MAX(0,AV104+AW104-MIN(Schulden!G19,AV104+AW104)),0)+IF(AND(Schulden!J20&lt;Schulden!J14,AZ104&gt;0),MAX(0,AZ104+BA104-MIN(Schulden!G20,AZ104+BA104)),0)+IF(AND(Schulden!J21&lt;Schulden!J14,BD104&gt;0),MAX(0,BD104+BE104-MIN(Schulden!G21,BD104+BE104)),0)+IF(AND(Schulden!J22&lt;Schulden!J14,BH104&gt;0),MAX(0,BH104+BI104-MIN(Schulden!G22,BH104+BI104)),0))),MAX(0,AB104+AC104-MIN(Schulden!G14,AB104+AC104)))+SUMIFS(Sonderzahlungen!$D$8:$D$67,Sonderzahlungen!$G$8:$G$67,$B104,Sonderzahlungen!$E$8:$E$67,"Gezielte Schuld",Sonderzahlungen!$F$8:$F$67,Schulden!B14)))</f>
        <v/>
      </c>
      <c r="AE104" s="24">
        <f>MAX(0,AB104+AC104-AD104)</f>
        <v/>
      </c>
      <c r="AF104" s="24">
        <f>AI103</f>
        <v/>
      </c>
      <c r="AG104" s="24">
        <f>IF(AF104&lt;=0,0,AF104*Schulden!F15/12)</f>
        <v/>
      </c>
      <c r="AH104" s="24">
        <f>IF(AF104&lt;=0,0,MIN(AF104+AG104,MIN(Schulden!G15,AF104+AG104)+MIN(MAX(0,Strategie!$C$9+SUMIFS(Sonderzahlungen!$D$8:$D$67,Sonderzahlungen!$G$8:$G$67,$B104,Sonderzahlungen!$E$8:$E$67,"Nach Strategie")-(IF(AND(Schulden!J8&lt;Schulden!J15,D104&gt;0),MAX(0,D104+E104-MIN(Schulden!G8,D104+E104)),0)+IF(AND(Schulden!J9&lt;Schulden!J15,H104&gt;0),MAX(0,H104+I104-MIN(Schulden!G9,H104+I104)),0)+IF(AND(Schulden!J10&lt;Schulden!J15,L104&gt;0),MAX(0,L104+M104-MIN(Schulden!G10,L104+M104)),0)+IF(AND(Schulden!J11&lt;Schulden!J15,P104&gt;0),MAX(0,P104+Q104-MIN(Schulden!G11,P104+Q104)),0)+IF(AND(Schulden!J12&lt;Schulden!J15,T104&gt;0),MAX(0,T104+U104-MIN(Schulden!G12,T104+U104)),0)+IF(AND(Schulden!J13&lt;Schulden!J15,X104&gt;0),MAX(0,X104+Y104-MIN(Schulden!G13,X104+Y104)),0)+IF(AND(Schulden!J14&lt;Schulden!J15,AB104&gt;0),MAX(0,AB104+AC104-MIN(Schulden!G14,AB104+AC104)),0)+IF(AND(Schulden!J15&lt;Schulden!J15,AF104&gt;0),MAX(0,AF104+AG104-MIN(Schulden!G15,AF104+AG104)),0)+IF(AND(Schulden!J16&lt;Schulden!J15,AJ104&gt;0),MAX(0,AJ104+AK104-MIN(Schulden!G16,AJ104+AK104)),0)+IF(AND(Schulden!J17&lt;Schulden!J15,AN104&gt;0),MAX(0,AN104+AO104-MIN(Schulden!G17,AN104+AO104)),0)+IF(AND(Schulden!J18&lt;Schulden!J15,AR104&gt;0),MAX(0,AR104+AS104-MIN(Schulden!G18,AR104+AS104)),0)+IF(AND(Schulden!J19&lt;Schulden!J15,AV104&gt;0),MAX(0,AV104+AW104-MIN(Schulden!G19,AV104+AW104)),0)+IF(AND(Schulden!J20&lt;Schulden!J15,AZ104&gt;0),MAX(0,AZ104+BA104-MIN(Schulden!G20,AZ104+BA104)),0)+IF(AND(Schulden!J21&lt;Schulden!J15,BD104&gt;0),MAX(0,BD104+BE104-MIN(Schulden!G21,BD104+BE104)),0)+IF(AND(Schulden!J22&lt;Schulden!J15,BH104&gt;0),MAX(0,BH104+BI104-MIN(Schulden!G22,BH104+BI104)),0))),MAX(0,AF104+AG104-MIN(Schulden!G15,AF104+AG104)))+SUMIFS(Sonderzahlungen!$D$8:$D$67,Sonderzahlungen!$G$8:$G$67,$B104,Sonderzahlungen!$E$8:$E$67,"Gezielte Schuld",Sonderzahlungen!$F$8:$F$67,Schulden!B15)))</f>
        <v/>
      </c>
      <c r="AI104" s="24">
        <f>MAX(0,AF104+AG104-AH104)</f>
        <v/>
      </c>
      <c r="AJ104" s="24">
        <f>AM103</f>
        <v/>
      </c>
      <c r="AK104" s="24">
        <f>IF(AJ104&lt;=0,0,AJ104*Schulden!F16/12)</f>
        <v/>
      </c>
      <c r="AL104" s="24">
        <f>IF(AJ104&lt;=0,0,MIN(AJ104+AK104,MIN(Schulden!G16,AJ104+AK104)+MIN(MAX(0,Strategie!$C$9+SUMIFS(Sonderzahlungen!$D$8:$D$67,Sonderzahlungen!$G$8:$G$67,$B104,Sonderzahlungen!$E$8:$E$67,"Nach Strategie")-(IF(AND(Schulden!J8&lt;Schulden!J16,D104&gt;0),MAX(0,D104+E104-MIN(Schulden!G8,D104+E104)),0)+IF(AND(Schulden!J9&lt;Schulden!J16,H104&gt;0),MAX(0,H104+I104-MIN(Schulden!G9,H104+I104)),0)+IF(AND(Schulden!J10&lt;Schulden!J16,L104&gt;0),MAX(0,L104+M104-MIN(Schulden!G10,L104+M104)),0)+IF(AND(Schulden!J11&lt;Schulden!J16,P104&gt;0),MAX(0,P104+Q104-MIN(Schulden!G11,P104+Q104)),0)+IF(AND(Schulden!J12&lt;Schulden!J16,T104&gt;0),MAX(0,T104+U104-MIN(Schulden!G12,T104+U104)),0)+IF(AND(Schulden!J13&lt;Schulden!J16,X104&gt;0),MAX(0,X104+Y104-MIN(Schulden!G13,X104+Y104)),0)+IF(AND(Schulden!J14&lt;Schulden!J16,AB104&gt;0),MAX(0,AB104+AC104-MIN(Schulden!G14,AB104+AC104)),0)+IF(AND(Schulden!J15&lt;Schulden!J16,AF104&gt;0),MAX(0,AF104+AG104-MIN(Schulden!G15,AF104+AG104)),0)+IF(AND(Schulden!J16&lt;Schulden!J16,AJ104&gt;0),MAX(0,AJ104+AK104-MIN(Schulden!G16,AJ104+AK104)),0)+IF(AND(Schulden!J17&lt;Schulden!J16,AN104&gt;0),MAX(0,AN104+AO104-MIN(Schulden!G17,AN104+AO104)),0)+IF(AND(Schulden!J18&lt;Schulden!J16,AR104&gt;0),MAX(0,AR104+AS104-MIN(Schulden!G18,AR104+AS104)),0)+IF(AND(Schulden!J19&lt;Schulden!J16,AV104&gt;0),MAX(0,AV104+AW104-MIN(Schulden!G19,AV104+AW104)),0)+IF(AND(Schulden!J20&lt;Schulden!J16,AZ104&gt;0),MAX(0,AZ104+BA104-MIN(Schulden!G20,AZ104+BA104)),0)+IF(AND(Schulden!J21&lt;Schulden!J16,BD104&gt;0),MAX(0,BD104+BE104-MIN(Schulden!G21,BD104+BE104)),0)+IF(AND(Schulden!J22&lt;Schulden!J16,BH104&gt;0),MAX(0,BH104+BI104-MIN(Schulden!G22,BH104+BI104)),0))),MAX(0,AJ104+AK104-MIN(Schulden!G16,AJ104+AK104)))+SUMIFS(Sonderzahlungen!$D$8:$D$67,Sonderzahlungen!$G$8:$G$67,$B104,Sonderzahlungen!$E$8:$E$67,"Gezielte Schuld",Sonderzahlungen!$F$8:$F$67,Schulden!B16)))</f>
        <v/>
      </c>
      <c r="AM104" s="24">
        <f>MAX(0,AJ104+AK104-AL104)</f>
        <v/>
      </c>
      <c r="AN104" s="24">
        <f>AQ103</f>
        <v/>
      </c>
      <c r="AO104" s="24">
        <f>IF(AN104&lt;=0,0,AN104*Schulden!F17/12)</f>
        <v/>
      </c>
      <c r="AP104" s="24">
        <f>IF(AN104&lt;=0,0,MIN(AN104+AO104,MIN(Schulden!G17,AN104+AO104)+MIN(MAX(0,Strategie!$C$9+SUMIFS(Sonderzahlungen!$D$8:$D$67,Sonderzahlungen!$G$8:$G$67,$B104,Sonderzahlungen!$E$8:$E$67,"Nach Strategie")-(IF(AND(Schulden!J8&lt;Schulden!J17,D104&gt;0),MAX(0,D104+E104-MIN(Schulden!G8,D104+E104)),0)+IF(AND(Schulden!J9&lt;Schulden!J17,H104&gt;0),MAX(0,H104+I104-MIN(Schulden!G9,H104+I104)),0)+IF(AND(Schulden!J10&lt;Schulden!J17,L104&gt;0),MAX(0,L104+M104-MIN(Schulden!G10,L104+M104)),0)+IF(AND(Schulden!J11&lt;Schulden!J17,P104&gt;0),MAX(0,P104+Q104-MIN(Schulden!G11,P104+Q104)),0)+IF(AND(Schulden!J12&lt;Schulden!J17,T104&gt;0),MAX(0,T104+U104-MIN(Schulden!G12,T104+U104)),0)+IF(AND(Schulden!J13&lt;Schulden!J17,X104&gt;0),MAX(0,X104+Y104-MIN(Schulden!G13,X104+Y104)),0)+IF(AND(Schulden!J14&lt;Schulden!J17,AB104&gt;0),MAX(0,AB104+AC104-MIN(Schulden!G14,AB104+AC104)),0)+IF(AND(Schulden!J15&lt;Schulden!J17,AF104&gt;0),MAX(0,AF104+AG104-MIN(Schulden!G15,AF104+AG104)),0)+IF(AND(Schulden!J16&lt;Schulden!J17,AJ104&gt;0),MAX(0,AJ104+AK104-MIN(Schulden!G16,AJ104+AK104)),0)+IF(AND(Schulden!J17&lt;Schulden!J17,AN104&gt;0),MAX(0,AN104+AO104-MIN(Schulden!G17,AN104+AO104)),0)+IF(AND(Schulden!J18&lt;Schulden!J17,AR104&gt;0),MAX(0,AR104+AS104-MIN(Schulden!G18,AR104+AS104)),0)+IF(AND(Schulden!J19&lt;Schulden!J17,AV104&gt;0),MAX(0,AV104+AW104-MIN(Schulden!G19,AV104+AW104)),0)+IF(AND(Schulden!J20&lt;Schulden!J17,AZ104&gt;0),MAX(0,AZ104+BA104-MIN(Schulden!G20,AZ104+BA104)),0)+IF(AND(Schulden!J21&lt;Schulden!J17,BD104&gt;0),MAX(0,BD104+BE104-MIN(Schulden!G21,BD104+BE104)),0)+IF(AND(Schulden!J22&lt;Schulden!J17,BH104&gt;0),MAX(0,BH104+BI104-MIN(Schulden!G22,BH104+BI104)),0))),MAX(0,AN104+AO104-MIN(Schulden!G17,AN104+AO104)))+SUMIFS(Sonderzahlungen!$D$8:$D$67,Sonderzahlungen!$G$8:$G$67,$B104,Sonderzahlungen!$E$8:$E$67,"Gezielte Schuld",Sonderzahlungen!$F$8:$F$67,Schulden!B17)))</f>
        <v/>
      </c>
      <c r="AQ104" s="24">
        <f>MAX(0,AN104+AO104-AP104)</f>
        <v/>
      </c>
      <c r="AR104" s="24">
        <f>AU103</f>
        <v/>
      </c>
      <c r="AS104" s="24">
        <f>IF(AR104&lt;=0,0,AR104*Schulden!F18/12)</f>
        <v/>
      </c>
      <c r="AT104" s="24">
        <f>IF(AR104&lt;=0,0,MIN(AR104+AS104,MIN(Schulden!G18,AR104+AS104)+MIN(MAX(0,Strategie!$C$9+SUMIFS(Sonderzahlungen!$D$8:$D$67,Sonderzahlungen!$G$8:$G$67,$B104,Sonderzahlungen!$E$8:$E$67,"Nach Strategie")-(IF(AND(Schulden!J8&lt;Schulden!J18,D104&gt;0),MAX(0,D104+E104-MIN(Schulden!G8,D104+E104)),0)+IF(AND(Schulden!J9&lt;Schulden!J18,H104&gt;0),MAX(0,H104+I104-MIN(Schulden!G9,H104+I104)),0)+IF(AND(Schulden!J10&lt;Schulden!J18,L104&gt;0),MAX(0,L104+M104-MIN(Schulden!G10,L104+M104)),0)+IF(AND(Schulden!J11&lt;Schulden!J18,P104&gt;0),MAX(0,P104+Q104-MIN(Schulden!G11,P104+Q104)),0)+IF(AND(Schulden!J12&lt;Schulden!J18,T104&gt;0),MAX(0,T104+U104-MIN(Schulden!G12,T104+U104)),0)+IF(AND(Schulden!J13&lt;Schulden!J18,X104&gt;0),MAX(0,X104+Y104-MIN(Schulden!G13,X104+Y104)),0)+IF(AND(Schulden!J14&lt;Schulden!J18,AB104&gt;0),MAX(0,AB104+AC104-MIN(Schulden!G14,AB104+AC104)),0)+IF(AND(Schulden!J15&lt;Schulden!J18,AF104&gt;0),MAX(0,AF104+AG104-MIN(Schulden!G15,AF104+AG104)),0)+IF(AND(Schulden!J16&lt;Schulden!J18,AJ104&gt;0),MAX(0,AJ104+AK104-MIN(Schulden!G16,AJ104+AK104)),0)+IF(AND(Schulden!J17&lt;Schulden!J18,AN104&gt;0),MAX(0,AN104+AO104-MIN(Schulden!G17,AN104+AO104)),0)+IF(AND(Schulden!J18&lt;Schulden!J18,AR104&gt;0),MAX(0,AR104+AS104-MIN(Schulden!G18,AR104+AS104)),0)+IF(AND(Schulden!J19&lt;Schulden!J18,AV104&gt;0),MAX(0,AV104+AW104-MIN(Schulden!G19,AV104+AW104)),0)+IF(AND(Schulden!J20&lt;Schulden!J18,AZ104&gt;0),MAX(0,AZ104+BA104-MIN(Schulden!G20,AZ104+BA104)),0)+IF(AND(Schulden!J21&lt;Schulden!J18,BD104&gt;0),MAX(0,BD104+BE104-MIN(Schulden!G21,BD104+BE104)),0)+IF(AND(Schulden!J22&lt;Schulden!J18,BH104&gt;0),MAX(0,BH104+BI104-MIN(Schulden!G22,BH104+BI104)),0))),MAX(0,AR104+AS104-MIN(Schulden!G18,AR104+AS104)))+SUMIFS(Sonderzahlungen!$D$8:$D$67,Sonderzahlungen!$G$8:$G$67,$B104,Sonderzahlungen!$E$8:$E$67,"Gezielte Schuld",Sonderzahlungen!$F$8:$F$67,Schulden!B18)))</f>
        <v/>
      </c>
      <c r="AU104" s="24">
        <f>MAX(0,AR104+AS104-AT104)</f>
        <v/>
      </c>
      <c r="AV104" s="24">
        <f>AY103</f>
        <v/>
      </c>
      <c r="AW104" s="24">
        <f>IF(AV104&lt;=0,0,AV104*Schulden!F19/12)</f>
        <v/>
      </c>
      <c r="AX104" s="24">
        <f>IF(AV104&lt;=0,0,MIN(AV104+AW104,MIN(Schulden!G19,AV104+AW104)+MIN(MAX(0,Strategie!$C$9+SUMIFS(Sonderzahlungen!$D$8:$D$67,Sonderzahlungen!$G$8:$G$67,$B104,Sonderzahlungen!$E$8:$E$67,"Nach Strategie")-(IF(AND(Schulden!J8&lt;Schulden!J19,D104&gt;0),MAX(0,D104+E104-MIN(Schulden!G8,D104+E104)),0)+IF(AND(Schulden!J9&lt;Schulden!J19,H104&gt;0),MAX(0,H104+I104-MIN(Schulden!G9,H104+I104)),0)+IF(AND(Schulden!J10&lt;Schulden!J19,L104&gt;0),MAX(0,L104+M104-MIN(Schulden!G10,L104+M104)),0)+IF(AND(Schulden!J11&lt;Schulden!J19,P104&gt;0),MAX(0,P104+Q104-MIN(Schulden!G11,P104+Q104)),0)+IF(AND(Schulden!J12&lt;Schulden!J19,T104&gt;0),MAX(0,T104+U104-MIN(Schulden!G12,T104+U104)),0)+IF(AND(Schulden!J13&lt;Schulden!J19,X104&gt;0),MAX(0,X104+Y104-MIN(Schulden!G13,X104+Y104)),0)+IF(AND(Schulden!J14&lt;Schulden!J19,AB104&gt;0),MAX(0,AB104+AC104-MIN(Schulden!G14,AB104+AC104)),0)+IF(AND(Schulden!J15&lt;Schulden!J19,AF104&gt;0),MAX(0,AF104+AG104-MIN(Schulden!G15,AF104+AG104)),0)+IF(AND(Schulden!J16&lt;Schulden!J19,AJ104&gt;0),MAX(0,AJ104+AK104-MIN(Schulden!G16,AJ104+AK104)),0)+IF(AND(Schulden!J17&lt;Schulden!J19,AN104&gt;0),MAX(0,AN104+AO104-MIN(Schulden!G17,AN104+AO104)),0)+IF(AND(Schulden!J18&lt;Schulden!J19,AR104&gt;0),MAX(0,AR104+AS104-MIN(Schulden!G18,AR104+AS104)),0)+IF(AND(Schulden!J19&lt;Schulden!J19,AV104&gt;0),MAX(0,AV104+AW104-MIN(Schulden!G19,AV104+AW104)),0)+IF(AND(Schulden!J20&lt;Schulden!J19,AZ104&gt;0),MAX(0,AZ104+BA104-MIN(Schulden!G20,AZ104+BA104)),0)+IF(AND(Schulden!J21&lt;Schulden!J19,BD104&gt;0),MAX(0,BD104+BE104-MIN(Schulden!G21,BD104+BE104)),0)+IF(AND(Schulden!J22&lt;Schulden!J19,BH104&gt;0),MAX(0,BH104+BI104-MIN(Schulden!G22,BH104+BI104)),0))),MAX(0,AV104+AW104-MIN(Schulden!G19,AV104+AW104)))+SUMIFS(Sonderzahlungen!$D$8:$D$67,Sonderzahlungen!$G$8:$G$67,$B104,Sonderzahlungen!$E$8:$E$67,"Gezielte Schuld",Sonderzahlungen!$F$8:$F$67,Schulden!B19)))</f>
        <v/>
      </c>
      <c r="AY104" s="24">
        <f>MAX(0,AV104+AW104-AX104)</f>
        <v/>
      </c>
      <c r="AZ104" s="24">
        <f>BC103</f>
        <v/>
      </c>
      <c r="BA104" s="24">
        <f>IF(AZ104&lt;=0,0,AZ104*Schulden!F20/12)</f>
        <v/>
      </c>
      <c r="BB104" s="24">
        <f>IF(AZ104&lt;=0,0,MIN(AZ104+BA104,MIN(Schulden!G20,AZ104+BA104)+MIN(MAX(0,Strategie!$C$9+SUMIFS(Sonderzahlungen!$D$8:$D$67,Sonderzahlungen!$G$8:$G$67,$B104,Sonderzahlungen!$E$8:$E$67,"Nach Strategie")-(IF(AND(Schulden!J8&lt;Schulden!J20,D104&gt;0),MAX(0,D104+E104-MIN(Schulden!G8,D104+E104)),0)+IF(AND(Schulden!J9&lt;Schulden!J20,H104&gt;0),MAX(0,H104+I104-MIN(Schulden!G9,H104+I104)),0)+IF(AND(Schulden!J10&lt;Schulden!J20,L104&gt;0),MAX(0,L104+M104-MIN(Schulden!G10,L104+M104)),0)+IF(AND(Schulden!J11&lt;Schulden!J20,P104&gt;0),MAX(0,P104+Q104-MIN(Schulden!G11,P104+Q104)),0)+IF(AND(Schulden!J12&lt;Schulden!J20,T104&gt;0),MAX(0,T104+U104-MIN(Schulden!G12,T104+U104)),0)+IF(AND(Schulden!J13&lt;Schulden!J20,X104&gt;0),MAX(0,X104+Y104-MIN(Schulden!G13,X104+Y104)),0)+IF(AND(Schulden!J14&lt;Schulden!J20,AB104&gt;0),MAX(0,AB104+AC104-MIN(Schulden!G14,AB104+AC104)),0)+IF(AND(Schulden!J15&lt;Schulden!J20,AF104&gt;0),MAX(0,AF104+AG104-MIN(Schulden!G15,AF104+AG104)),0)+IF(AND(Schulden!J16&lt;Schulden!J20,AJ104&gt;0),MAX(0,AJ104+AK104-MIN(Schulden!G16,AJ104+AK104)),0)+IF(AND(Schulden!J17&lt;Schulden!J20,AN104&gt;0),MAX(0,AN104+AO104-MIN(Schulden!G17,AN104+AO104)),0)+IF(AND(Schulden!J18&lt;Schulden!J20,AR104&gt;0),MAX(0,AR104+AS104-MIN(Schulden!G18,AR104+AS104)),0)+IF(AND(Schulden!J19&lt;Schulden!J20,AV104&gt;0),MAX(0,AV104+AW104-MIN(Schulden!G19,AV104+AW104)),0)+IF(AND(Schulden!J20&lt;Schulden!J20,AZ104&gt;0),MAX(0,AZ104+BA104-MIN(Schulden!G20,AZ104+BA104)),0)+IF(AND(Schulden!J21&lt;Schulden!J20,BD104&gt;0),MAX(0,BD104+BE104-MIN(Schulden!G21,BD104+BE104)),0)+IF(AND(Schulden!J22&lt;Schulden!J20,BH104&gt;0),MAX(0,BH104+BI104-MIN(Schulden!G22,BH104+BI104)),0))),MAX(0,AZ104+BA104-MIN(Schulden!G20,AZ104+BA104)))+SUMIFS(Sonderzahlungen!$D$8:$D$67,Sonderzahlungen!$G$8:$G$67,$B104,Sonderzahlungen!$E$8:$E$67,"Gezielte Schuld",Sonderzahlungen!$F$8:$F$67,Schulden!B20)))</f>
        <v/>
      </c>
      <c r="BC104" s="24">
        <f>MAX(0,AZ104+BA104-BB104)</f>
        <v/>
      </c>
      <c r="BD104" s="24">
        <f>BG103</f>
        <v/>
      </c>
      <c r="BE104" s="24">
        <f>IF(BD104&lt;=0,0,BD104*Schulden!F21/12)</f>
        <v/>
      </c>
      <c r="BF104" s="24">
        <f>IF(BD104&lt;=0,0,MIN(BD104+BE104,MIN(Schulden!G21,BD104+BE104)+MIN(MAX(0,Strategie!$C$9+SUMIFS(Sonderzahlungen!$D$8:$D$67,Sonderzahlungen!$G$8:$G$67,$B104,Sonderzahlungen!$E$8:$E$67,"Nach Strategie")-(IF(AND(Schulden!J8&lt;Schulden!J21,D104&gt;0),MAX(0,D104+E104-MIN(Schulden!G8,D104+E104)),0)+IF(AND(Schulden!J9&lt;Schulden!J21,H104&gt;0),MAX(0,H104+I104-MIN(Schulden!G9,H104+I104)),0)+IF(AND(Schulden!J10&lt;Schulden!J21,L104&gt;0),MAX(0,L104+M104-MIN(Schulden!G10,L104+M104)),0)+IF(AND(Schulden!J11&lt;Schulden!J21,P104&gt;0),MAX(0,P104+Q104-MIN(Schulden!G11,P104+Q104)),0)+IF(AND(Schulden!J12&lt;Schulden!J21,T104&gt;0),MAX(0,T104+U104-MIN(Schulden!G12,T104+U104)),0)+IF(AND(Schulden!J13&lt;Schulden!J21,X104&gt;0),MAX(0,X104+Y104-MIN(Schulden!G13,X104+Y104)),0)+IF(AND(Schulden!J14&lt;Schulden!J21,AB104&gt;0),MAX(0,AB104+AC104-MIN(Schulden!G14,AB104+AC104)),0)+IF(AND(Schulden!J15&lt;Schulden!J21,AF104&gt;0),MAX(0,AF104+AG104-MIN(Schulden!G15,AF104+AG104)),0)+IF(AND(Schulden!J16&lt;Schulden!J21,AJ104&gt;0),MAX(0,AJ104+AK104-MIN(Schulden!G16,AJ104+AK104)),0)+IF(AND(Schulden!J17&lt;Schulden!J21,AN104&gt;0),MAX(0,AN104+AO104-MIN(Schulden!G17,AN104+AO104)),0)+IF(AND(Schulden!J18&lt;Schulden!J21,AR104&gt;0),MAX(0,AR104+AS104-MIN(Schulden!G18,AR104+AS104)),0)+IF(AND(Schulden!J19&lt;Schulden!J21,AV104&gt;0),MAX(0,AV104+AW104-MIN(Schulden!G19,AV104+AW104)),0)+IF(AND(Schulden!J20&lt;Schulden!J21,AZ104&gt;0),MAX(0,AZ104+BA104-MIN(Schulden!G20,AZ104+BA104)),0)+IF(AND(Schulden!J21&lt;Schulden!J21,BD104&gt;0),MAX(0,BD104+BE104-MIN(Schulden!G21,BD104+BE104)),0)+IF(AND(Schulden!J22&lt;Schulden!J21,BH104&gt;0),MAX(0,BH104+BI104-MIN(Schulden!G22,BH104+BI104)),0))),MAX(0,BD104+BE104-MIN(Schulden!G21,BD104+BE104)))+SUMIFS(Sonderzahlungen!$D$8:$D$67,Sonderzahlungen!$G$8:$G$67,$B104,Sonderzahlungen!$E$8:$E$67,"Gezielte Schuld",Sonderzahlungen!$F$8:$F$67,Schulden!B21)))</f>
        <v/>
      </c>
      <c r="BG104" s="24">
        <f>MAX(0,BD104+BE104-BF104)</f>
        <v/>
      </c>
      <c r="BH104" s="24">
        <f>BK103</f>
        <v/>
      </c>
      <c r="BI104" s="24">
        <f>IF(BH104&lt;=0,0,BH104*Schulden!F22/12)</f>
        <v/>
      </c>
      <c r="BJ104" s="24">
        <f>IF(BH104&lt;=0,0,MIN(BH104+BI104,MIN(Schulden!G22,BH104+BI104)+MIN(MAX(0,Strategie!$C$9+SUMIFS(Sonderzahlungen!$D$8:$D$67,Sonderzahlungen!$G$8:$G$67,$B104,Sonderzahlungen!$E$8:$E$67,"Nach Strategie")-(IF(AND(Schulden!J8&lt;Schulden!J22,D104&gt;0),MAX(0,D104+E104-MIN(Schulden!G8,D104+E104)),0)+IF(AND(Schulden!J9&lt;Schulden!J22,H104&gt;0),MAX(0,H104+I104-MIN(Schulden!G9,H104+I104)),0)+IF(AND(Schulden!J10&lt;Schulden!J22,L104&gt;0),MAX(0,L104+M104-MIN(Schulden!G10,L104+M104)),0)+IF(AND(Schulden!J11&lt;Schulden!J22,P104&gt;0),MAX(0,P104+Q104-MIN(Schulden!G11,P104+Q104)),0)+IF(AND(Schulden!J12&lt;Schulden!J22,T104&gt;0),MAX(0,T104+U104-MIN(Schulden!G12,T104+U104)),0)+IF(AND(Schulden!J13&lt;Schulden!J22,X104&gt;0),MAX(0,X104+Y104-MIN(Schulden!G13,X104+Y104)),0)+IF(AND(Schulden!J14&lt;Schulden!J22,AB104&gt;0),MAX(0,AB104+AC104-MIN(Schulden!G14,AB104+AC104)),0)+IF(AND(Schulden!J15&lt;Schulden!J22,AF104&gt;0),MAX(0,AF104+AG104-MIN(Schulden!G15,AF104+AG104)),0)+IF(AND(Schulden!J16&lt;Schulden!J22,AJ104&gt;0),MAX(0,AJ104+AK104-MIN(Schulden!G16,AJ104+AK104)),0)+IF(AND(Schulden!J17&lt;Schulden!J22,AN104&gt;0),MAX(0,AN104+AO104-MIN(Schulden!G17,AN104+AO104)),0)+IF(AND(Schulden!J18&lt;Schulden!J22,AR104&gt;0),MAX(0,AR104+AS104-MIN(Schulden!G18,AR104+AS104)),0)+IF(AND(Schulden!J19&lt;Schulden!J22,AV104&gt;0),MAX(0,AV104+AW104-MIN(Schulden!G19,AV104+AW104)),0)+IF(AND(Schulden!J20&lt;Schulden!J22,AZ104&gt;0),MAX(0,AZ104+BA104-MIN(Schulden!G20,AZ104+BA104)),0)+IF(AND(Schulden!J21&lt;Schulden!J22,BD104&gt;0),MAX(0,BD104+BE104-MIN(Schulden!G21,BD104+BE104)),0)+IF(AND(Schulden!J22&lt;Schulden!J22,BH104&gt;0),MAX(0,BH104+BI104-MIN(Schulden!G22,BH104+BI104)),0))),MAX(0,BH104+BI104-MIN(Schulden!G22,BH104+BI104)))+SUMIFS(Sonderzahlungen!$D$8:$D$67,Sonderzahlungen!$G$8:$G$67,$B104,Sonderzahlungen!$E$8:$E$67,"Gezielte Schuld",Sonderzahlungen!$F$8:$F$67,Schulden!B22)))</f>
        <v/>
      </c>
      <c r="BK104" s="24">
        <f>MAX(0,BH104+BI104-BJ104)</f>
        <v/>
      </c>
    </row>
    <row r="105">
      <c r="B105" s="23">
        <f>EDATE(B104,1)</f>
        <v/>
      </c>
      <c r="C105" s="24">
        <f>SUMIFS(Sonderzahlungen!$D$8:$D$67,Sonderzahlungen!$G$8:$G$67,B105)</f>
        <v/>
      </c>
      <c r="D105" s="24">
        <f>G104</f>
        <v/>
      </c>
      <c r="E105" s="24">
        <f>IF(D105&lt;=0,0,D105*Schulden!F8/12)</f>
        <v/>
      </c>
      <c r="F105" s="24">
        <f>IF(D105&lt;=0,0,MIN(D105+E105,MIN(Schulden!G8,D105+E105)+MIN(MAX(0,Strategie!$C$9+SUMIFS(Sonderzahlungen!$D$8:$D$67,Sonderzahlungen!$G$8:$G$67,$B105,Sonderzahlungen!$E$8:$E$67,"Nach Strategie")-(IF(AND(Schulden!J8&lt;Schulden!J8,D105&gt;0),MAX(0,D105+E105-MIN(Schulden!G8,D105+E105)),0)+IF(AND(Schulden!J9&lt;Schulden!J8,H105&gt;0),MAX(0,H105+I105-MIN(Schulden!G9,H105+I105)),0)+IF(AND(Schulden!J10&lt;Schulden!J8,L105&gt;0),MAX(0,L105+M105-MIN(Schulden!G10,L105+M105)),0)+IF(AND(Schulden!J11&lt;Schulden!J8,P105&gt;0),MAX(0,P105+Q105-MIN(Schulden!G11,P105+Q105)),0)+IF(AND(Schulden!J12&lt;Schulden!J8,T105&gt;0),MAX(0,T105+U105-MIN(Schulden!G12,T105+U105)),0)+IF(AND(Schulden!J13&lt;Schulden!J8,X105&gt;0),MAX(0,X105+Y105-MIN(Schulden!G13,X105+Y105)),0)+IF(AND(Schulden!J14&lt;Schulden!J8,AB105&gt;0),MAX(0,AB105+AC105-MIN(Schulden!G14,AB105+AC105)),0)+IF(AND(Schulden!J15&lt;Schulden!J8,AF105&gt;0),MAX(0,AF105+AG105-MIN(Schulden!G15,AF105+AG105)),0)+IF(AND(Schulden!J16&lt;Schulden!J8,AJ105&gt;0),MAX(0,AJ105+AK105-MIN(Schulden!G16,AJ105+AK105)),0)+IF(AND(Schulden!J17&lt;Schulden!J8,AN105&gt;0),MAX(0,AN105+AO105-MIN(Schulden!G17,AN105+AO105)),0)+IF(AND(Schulden!J18&lt;Schulden!J8,AR105&gt;0),MAX(0,AR105+AS105-MIN(Schulden!G18,AR105+AS105)),0)+IF(AND(Schulden!J19&lt;Schulden!J8,AV105&gt;0),MAX(0,AV105+AW105-MIN(Schulden!G19,AV105+AW105)),0)+IF(AND(Schulden!J20&lt;Schulden!J8,AZ105&gt;0),MAX(0,AZ105+BA105-MIN(Schulden!G20,AZ105+BA105)),0)+IF(AND(Schulden!J21&lt;Schulden!J8,BD105&gt;0),MAX(0,BD105+BE105-MIN(Schulden!G21,BD105+BE105)),0)+IF(AND(Schulden!J22&lt;Schulden!J8,BH105&gt;0),MAX(0,BH105+BI105-MIN(Schulden!G22,BH105+BI105)),0))),MAX(0,D105+E105-MIN(Schulden!G8,D105+E105)))+SUMIFS(Sonderzahlungen!$D$8:$D$67,Sonderzahlungen!$G$8:$G$67,$B105,Sonderzahlungen!$E$8:$E$67,"Gezielte Schuld",Sonderzahlungen!$F$8:$F$67,Schulden!B8)))</f>
        <v/>
      </c>
      <c r="G105" s="24">
        <f>MAX(0,D105+E105-F105)</f>
        <v/>
      </c>
      <c r="H105" s="24">
        <f>K104</f>
        <v/>
      </c>
      <c r="I105" s="24">
        <f>IF(H105&lt;=0,0,H105*Schulden!F9/12)</f>
        <v/>
      </c>
      <c r="J105" s="24">
        <f>IF(H105&lt;=0,0,MIN(H105+I105,MIN(Schulden!G9,H105+I105)+MIN(MAX(0,Strategie!$C$9+SUMIFS(Sonderzahlungen!$D$8:$D$67,Sonderzahlungen!$G$8:$G$67,$B105,Sonderzahlungen!$E$8:$E$67,"Nach Strategie")-(IF(AND(Schulden!J8&lt;Schulden!J9,D105&gt;0),MAX(0,D105+E105-MIN(Schulden!G8,D105+E105)),0)+IF(AND(Schulden!J9&lt;Schulden!J9,H105&gt;0),MAX(0,H105+I105-MIN(Schulden!G9,H105+I105)),0)+IF(AND(Schulden!J10&lt;Schulden!J9,L105&gt;0),MAX(0,L105+M105-MIN(Schulden!G10,L105+M105)),0)+IF(AND(Schulden!J11&lt;Schulden!J9,P105&gt;0),MAX(0,P105+Q105-MIN(Schulden!G11,P105+Q105)),0)+IF(AND(Schulden!J12&lt;Schulden!J9,T105&gt;0),MAX(0,T105+U105-MIN(Schulden!G12,T105+U105)),0)+IF(AND(Schulden!J13&lt;Schulden!J9,X105&gt;0),MAX(0,X105+Y105-MIN(Schulden!G13,X105+Y105)),0)+IF(AND(Schulden!J14&lt;Schulden!J9,AB105&gt;0),MAX(0,AB105+AC105-MIN(Schulden!G14,AB105+AC105)),0)+IF(AND(Schulden!J15&lt;Schulden!J9,AF105&gt;0),MAX(0,AF105+AG105-MIN(Schulden!G15,AF105+AG105)),0)+IF(AND(Schulden!J16&lt;Schulden!J9,AJ105&gt;0),MAX(0,AJ105+AK105-MIN(Schulden!G16,AJ105+AK105)),0)+IF(AND(Schulden!J17&lt;Schulden!J9,AN105&gt;0),MAX(0,AN105+AO105-MIN(Schulden!G17,AN105+AO105)),0)+IF(AND(Schulden!J18&lt;Schulden!J9,AR105&gt;0),MAX(0,AR105+AS105-MIN(Schulden!G18,AR105+AS105)),0)+IF(AND(Schulden!J19&lt;Schulden!J9,AV105&gt;0),MAX(0,AV105+AW105-MIN(Schulden!G19,AV105+AW105)),0)+IF(AND(Schulden!J20&lt;Schulden!J9,AZ105&gt;0),MAX(0,AZ105+BA105-MIN(Schulden!G20,AZ105+BA105)),0)+IF(AND(Schulden!J21&lt;Schulden!J9,BD105&gt;0),MAX(0,BD105+BE105-MIN(Schulden!G21,BD105+BE105)),0)+IF(AND(Schulden!J22&lt;Schulden!J9,BH105&gt;0),MAX(0,BH105+BI105-MIN(Schulden!G22,BH105+BI105)),0))),MAX(0,H105+I105-MIN(Schulden!G9,H105+I105)))+SUMIFS(Sonderzahlungen!$D$8:$D$67,Sonderzahlungen!$G$8:$G$67,$B105,Sonderzahlungen!$E$8:$E$67,"Gezielte Schuld",Sonderzahlungen!$F$8:$F$67,Schulden!B9)))</f>
        <v/>
      </c>
      <c r="K105" s="24">
        <f>MAX(0,H105+I105-J105)</f>
        <v/>
      </c>
      <c r="L105" s="24">
        <f>O104</f>
        <v/>
      </c>
      <c r="M105" s="24">
        <f>IF(L105&lt;=0,0,L105*Schulden!F10/12)</f>
        <v/>
      </c>
      <c r="N105" s="24">
        <f>IF(L105&lt;=0,0,MIN(L105+M105,MIN(Schulden!G10,L105+M105)+MIN(MAX(0,Strategie!$C$9+SUMIFS(Sonderzahlungen!$D$8:$D$67,Sonderzahlungen!$G$8:$G$67,$B105,Sonderzahlungen!$E$8:$E$67,"Nach Strategie")-(IF(AND(Schulden!J8&lt;Schulden!J10,D105&gt;0),MAX(0,D105+E105-MIN(Schulden!G8,D105+E105)),0)+IF(AND(Schulden!J9&lt;Schulden!J10,H105&gt;0),MAX(0,H105+I105-MIN(Schulden!G9,H105+I105)),0)+IF(AND(Schulden!J10&lt;Schulden!J10,L105&gt;0),MAX(0,L105+M105-MIN(Schulden!G10,L105+M105)),0)+IF(AND(Schulden!J11&lt;Schulden!J10,P105&gt;0),MAX(0,P105+Q105-MIN(Schulden!G11,P105+Q105)),0)+IF(AND(Schulden!J12&lt;Schulden!J10,T105&gt;0),MAX(0,T105+U105-MIN(Schulden!G12,T105+U105)),0)+IF(AND(Schulden!J13&lt;Schulden!J10,X105&gt;0),MAX(0,X105+Y105-MIN(Schulden!G13,X105+Y105)),0)+IF(AND(Schulden!J14&lt;Schulden!J10,AB105&gt;0),MAX(0,AB105+AC105-MIN(Schulden!G14,AB105+AC105)),0)+IF(AND(Schulden!J15&lt;Schulden!J10,AF105&gt;0),MAX(0,AF105+AG105-MIN(Schulden!G15,AF105+AG105)),0)+IF(AND(Schulden!J16&lt;Schulden!J10,AJ105&gt;0),MAX(0,AJ105+AK105-MIN(Schulden!G16,AJ105+AK105)),0)+IF(AND(Schulden!J17&lt;Schulden!J10,AN105&gt;0),MAX(0,AN105+AO105-MIN(Schulden!G17,AN105+AO105)),0)+IF(AND(Schulden!J18&lt;Schulden!J10,AR105&gt;0),MAX(0,AR105+AS105-MIN(Schulden!G18,AR105+AS105)),0)+IF(AND(Schulden!J19&lt;Schulden!J10,AV105&gt;0),MAX(0,AV105+AW105-MIN(Schulden!G19,AV105+AW105)),0)+IF(AND(Schulden!J20&lt;Schulden!J10,AZ105&gt;0),MAX(0,AZ105+BA105-MIN(Schulden!G20,AZ105+BA105)),0)+IF(AND(Schulden!J21&lt;Schulden!J10,BD105&gt;0),MAX(0,BD105+BE105-MIN(Schulden!G21,BD105+BE105)),0)+IF(AND(Schulden!J22&lt;Schulden!J10,BH105&gt;0),MAX(0,BH105+BI105-MIN(Schulden!G22,BH105+BI105)),0))),MAX(0,L105+M105-MIN(Schulden!G10,L105+M105)))+SUMIFS(Sonderzahlungen!$D$8:$D$67,Sonderzahlungen!$G$8:$G$67,$B105,Sonderzahlungen!$E$8:$E$67,"Gezielte Schuld",Sonderzahlungen!$F$8:$F$67,Schulden!B10)))</f>
        <v/>
      </c>
      <c r="O105" s="24">
        <f>MAX(0,L105+M105-N105)</f>
        <v/>
      </c>
      <c r="P105" s="24">
        <f>S104</f>
        <v/>
      </c>
      <c r="Q105" s="24">
        <f>IF(P105&lt;=0,0,P105*Schulden!F11/12)</f>
        <v/>
      </c>
      <c r="R105" s="24">
        <f>IF(P105&lt;=0,0,MIN(P105+Q105,MIN(Schulden!G11,P105+Q105)+MIN(MAX(0,Strategie!$C$9+SUMIFS(Sonderzahlungen!$D$8:$D$67,Sonderzahlungen!$G$8:$G$67,$B105,Sonderzahlungen!$E$8:$E$67,"Nach Strategie")-(IF(AND(Schulden!J8&lt;Schulden!J11,D105&gt;0),MAX(0,D105+E105-MIN(Schulden!G8,D105+E105)),0)+IF(AND(Schulden!J9&lt;Schulden!J11,H105&gt;0),MAX(0,H105+I105-MIN(Schulden!G9,H105+I105)),0)+IF(AND(Schulden!J10&lt;Schulden!J11,L105&gt;0),MAX(0,L105+M105-MIN(Schulden!G10,L105+M105)),0)+IF(AND(Schulden!J11&lt;Schulden!J11,P105&gt;0),MAX(0,P105+Q105-MIN(Schulden!G11,P105+Q105)),0)+IF(AND(Schulden!J12&lt;Schulden!J11,T105&gt;0),MAX(0,T105+U105-MIN(Schulden!G12,T105+U105)),0)+IF(AND(Schulden!J13&lt;Schulden!J11,X105&gt;0),MAX(0,X105+Y105-MIN(Schulden!G13,X105+Y105)),0)+IF(AND(Schulden!J14&lt;Schulden!J11,AB105&gt;0),MAX(0,AB105+AC105-MIN(Schulden!G14,AB105+AC105)),0)+IF(AND(Schulden!J15&lt;Schulden!J11,AF105&gt;0),MAX(0,AF105+AG105-MIN(Schulden!G15,AF105+AG105)),0)+IF(AND(Schulden!J16&lt;Schulden!J11,AJ105&gt;0),MAX(0,AJ105+AK105-MIN(Schulden!G16,AJ105+AK105)),0)+IF(AND(Schulden!J17&lt;Schulden!J11,AN105&gt;0),MAX(0,AN105+AO105-MIN(Schulden!G17,AN105+AO105)),0)+IF(AND(Schulden!J18&lt;Schulden!J11,AR105&gt;0),MAX(0,AR105+AS105-MIN(Schulden!G18,AR105+AS105)),0)+IF(AND(Schulden!J19&lt;Schulden!J11,AV105&gt;0),MAX(0,AV105+AW105-MIN(Schulden!G19,AV105+AW105)),0)+IF(AND(Schulden!J20&lt;Schulden!J11,AZ105&gt;0),MAX(0,AZ105+BA105-MIN(Schulden!G20,AZ105+BA105)),0)+IF(AND(Schulden!J21&lt;Schulden!J11,BD105&gt;0),MAX(0,BD105+BE105-MIN(Schulden!G21,BD105+BE105)),0)+IF(AND(Schulden!J22&lt;Schulden!J11,BH105&gt;0),MAX(0,BH105+BI105-MIN(Schulden!G22,BH105+BI105)),0))),MAX(0,P105+Q105-MIN(Schulden!G11,P105+Q105)))+SUMIFS(Sonderzahlungen!$D$8:$D$67,Sonderzahlungen!$G$8:$G$67,$B105,Sonderzahlungen!$E$8:$E$67,"Gezielte Schuld",Sonderzahlungen!$F$8:$F$67,Schulden!B11)))</f>
        <v/>
      </c>
      <c r="S105" s="24">
        <f>MAX(0,P105+Q105-R105)</f>
        <v/>
      </c>
      <c r="T105" s="24">
        <f>W104</f>
        <v/>
      </c>
      <c r="U105" s="24">
        <f>IF(T105&lt;=0,0,T105*Schulden!F12/12)</f>
        <v/>
      </c>
      <c r="V105" s="24">
        <f>IF(T105&lt;=0,0,MIN(T105+U105,MIN(Schulden!G12,T105+U105)+MIN(MAX(0,Strategie!$C$9+SUMIFS(Sonderzahlungen!$D$8:$D$67,Sonderzahlungen!$G$8:$G$67,$B105,Sonderzahlungen!$E$8:$E$67,"Nach Strategie")-(IF(AND(Schulden!J8&lt;Schulden!J12,D105&gt;0),MAX(0,D105+E105-MIN(Schulden!G8,D105+E105)),0)+IF(AND(Schulden!J9&lt;Schulden!J12,H105&gt;0),MAX(0,H105+I105-MIN(Schulden!G9,H105+I105)),0)+IF(AND(Schulden!J10&lt;Schulden!J12,L105&gt;0),MAX(0,L105+M105-MIN(Schulden!G10,L105+M105)),0)+IF(AND(Schulden!J11&lt;Schulden!J12,P105&gt;0),MAX(0,P105+Q105-MIN(Schulden!G11,P105+Q105)),0)+IF(AND(Schulden!J12&lt;Schulden!J12,T105&gt;0),MAX(0,T105+U105-MIN(Schulden!G12,T105+U105)),0)+IF(AND(Schulden!J13&lt;Schulden!J12,X105&gt;0),MAX(0,X105+Y105-MIN(Schulden!G13,X105+Y105)),0)+IF(AND(Schulden!J14&lt;Schulden!J12,AB105&gt;0),MAX(0,AB105+AC105-MIN(Schulden!G14,AB105+AC105)),0)+IF(AND(Schulden!J15&lt;Schulden!J12,AF105&gt;0),MAX(0,AF105+AG105-MIN(Schulden!G15,AF105+AG105)),0)+IF(AND(Schulden!J16&lt;Schulden!J12,AJ105&gt;0),MAX(0,AJ105+AK105-MIN(Schulden!G16,AJ105+AK105)),0)+IF(AND(Schulden!J17&lt;Schulden!J12,AN105&gt;0),MAX(0,AN105+AO105-MIN(Schulden!G17,AN105+AO105)),0)+IF(AND(Schulden!J18&lt;Schulden!J12,AR105&gt;0),MAX(0,AR105+AS105-MIN(Schulden!G18,AR105+AS105)),0)+IF(AND(Schulden!J19&lt;Schulden!J12,AV105&gt;0),MAX(0,AV105+AW105-MIN(Schulden!G19,AV105+AW105)),0)+IF(AND(Schulden!J20&lt;Schulden!J12,AZ105&gt;0),MAX(0,AZ105+BA105-MIN(Schulden!G20,AZ105+BA105)),0)+IF(AND(Schulden!J21&lt;Schulden!J12,BD105&gt;0),MAX(0,BD105+BE105-MIN(Schulden!G21,BD105+BE105)),0)+IF(AND(Schulden!J22&lt;Schulden!J12,BH105&gt;0),MAX(0,BH105+BI105-MIN(Schulden!G22,BH105+BI105)),0))),MAX(0,T105+U105-MIN(Schulden!G12,T105+U105)))+SUMIFS(Sonderzahlungen!$D$8:$D$67,Sonderzahlungen!$G$8:$G$67,$B105,Sonderzahlungen!$E$8:$E$67,"Gezielte Schuld",Sonderzahlungen!$F$8:$F$67,Schulden!B12)))</f>
        <v/>
      </c>
      <c r="W105" s="24">
        <f>MAX(0,T105+U105-V105)</f>
        <v/>
      </c>
      <c r="X105" s="24">
        <f>AA104</f>
        <v/>
      </c>
      <c r="Y105" s="24">
        <f>IF(X105&lt;=0,0,X105*Schulden!F13/12)</f>
        <v/>
      </c>
      <c r="Z105" s="24">
        <f>IF(X105&lt;=0,0,MIN(X105+Y105,MIN(Schulden!G13,X105+Y105)+MIN(MAX(0,Strategie!$C$9+SUMIFS(Sonderzahlungen!$D$8:$D$67,Sonderzahlungen!$G$8:$G$67,$B105,Sonderzahlungen!$E$8:$E$67,"Nach Strategie")-(IF(AND(Schulden!J8&lt;Schulden!J13,D105&gt;0),MAX(0,D105+E105-MIN(Schulden!G8,D105+E105)),0)+IF(AND(Schulden!J9&lt;Schulden!J13,H105&gt;0),MAX(0,H105+I105-MIN(Schulden!G9,H105+I105)),0)+IF(AND(Schulden!J10&lt;Schulden!J13,L105&gt;0),MAX(0,L105+M105-MIN(Schulden!G10,L105+M105)),0)+IF(AND(Schulden!J11&lt;Schulden!J13,P105&gt;0),MAX(0,P105+Q105-MIN(Schulden!G11,P105+Q105)),0)+IF(AND(Schulden!J12&lt;Schulden!J13,T105&gt;0),MAX(0,T105+U105-MIN(Schulden!G12,T105+U105)),0)+IF(AND(Schulden!J13&lt;Schulden!J13,X105&gt;0),MAX(0,X105+Y105-MIN(Schulden!G13,X105+Y105)),0)+IF(AND(Schulden!J14&lt;Schulden!J13,AB105&gt;0),MAX(0,AB105+AC105-MIN(Schulden!G14,AB105+AC105)),0)+IF(AND(Schulden!J15&lt;Schulden!J13,AF105&gt;0),MAX(0,AF105+AG105-MIN(Schulden!G15,AF105+AG105)),0)+IF(AND(Schulden!J16&lt;Schulden!J13,AJ105&gt;0),MAX(0,AJ105+AK105-MIN(Schulden!G16,AJ105+AK105)),0)+IF(AND(Schulden!J17&lt;Schulden!J13,AN105&gt;0),MAX(0,AN105+AO105-MIN(Schulden!G17,AN105+AO105)),0)+IF(AND(Schulden!J18&lt;Schulden!J13,AR105&gt;0),MAX(0,AR105+AS105-MIN(Schulden!G18,AR105+AS105)),0)+IF(AND(Schulden!J19&lt;Schulden!J13,AV105&gt;0),MAX(0,AV105+AW105-MIN(Schulden!G19,AV105+AW105)),0)+IF(AND(Schulden!J20&lt;Schulden!J13,AZ105&gt;0),MAX(0,AZ105+BA105-MIN(Schulden!G20,AZ105+BA105)),0)+IF(AND(Schulden!J21&lt;Schulden!J13,BD105&gt;0),MAX(0,BD105+BE105-MIN(Schulden!G21,BD105+BE105)),0)+IF(AND(Schulden!J22&lt;Schulden!J13,BH105&gt;0),MAX(0,BH105+BI105-MIN(Schulden!G22,BH105+BI105)),0))),MAX(0,X105+Y105-MIN(Schulden!G13,X105+Y105)))+SUMIFS(Sonderzahlungen!$D$8:$D$67,Sonderzahlungen!$G$8:$G$67,$B105,Sonderzahlungen!$E$8:$E$67,"Gezielte Schuld",Sonderzahlungen!$F$8:$F$67,Schulden!B13)))</f>
        <v/>
      </c>
      <c r="AA105" s="24">
        <f>MAX(0,X105+Y105-Z105)</f>
        <v/>
      </c>
      <c r="AB105" s="24">
        <f>AE104</f>
        <v/>
      </c>
      <c r="AC105" s="24">
        <f>IF(AB105&lt;=0,0,AB105*Schulden!F14/12)</f>
        <v/>
      </c>
      <c r="AD105" s="24">
        <f>IF(AB105&lt;=0,0,MIN(AB105+AC105,MIN(Schulden!G14,AB105+AC105)+MIN(MAX(0,Strategie!$C$9+SUMIFS(Sonderzahlungen!$D$8:$D$67,Sonderzahlungen!$G$8:$G$67,$B105,Sonderzahlungen!$E$8:$E$67,"Nach Strategie")-(IF(AND(Schulden!J8&lt;Schulden!J14,D105&gt;0),MAX(0,D105+E105-MIN(Schulden!G8,D105+E105)),0)+IF(AND(Schulden!J9&lt;Schulden!J14,H105&gt;0),MAX(0,H105+I105-MIN(Schulden!G9,H105+I105)),0)+IF(AND(Schulden!J10&lt;Schulden!J14,L105&gt;0),MAX(0,L105+M105-MIN(Schulden!G10,L105+M105)),0)+IF(AND(Schulden!J11&lt;Schulden!J14,P105&gt;0),MAX(0,P105+Q105-MIN(Schulden!G11,P105+Q105)),0)+IF(AND(Schulden!J12&lt;Schulden!J14,T105&gt;0),MAX(0,T105+U105-MIN(Schulden!G12,T105+U105)),0)+IF(AND(Schulden!J13&lt;Schulden!J14,X105&gt;0),MAX(0,X105+Y105-MIN(Schulden!G13,X105+Y105)),0)+IF(AND(Schulden!J14&lt;Schulden!J14,AB105&gt;0),MAX(0,AB105+AC105-MIN(Schulden!G14,AB105+AC105)),0)+IF(AND(Schulden!J15&lt;Schulden!J14,AF105&gt;0),MAX(0,AF105+AG105-MIN(Schulden!G15,AF105+AG105)),0)+IF(AND(Schulden!J16&lt;Schulden!J14,AJ105&gt;0),MAX(0,AJ105+AK105-MIN(Schulden!G16,AJ105+AK105)),0)+IF(AND(Schulden!J17&lt;Schulden!J14,AN105&gt;0),MAX(0,AN105+AO105-MIN(Schulden!G17,AN105+AO105)),0)+IF(AND(Schulden!J18&lt;Schulden!J14,AR105&gt;0),MAX(0,AR105+AS105-MIN(Schulden!G18,AR105+AS105)),0)+IF(AND(Schulden!J19&lt;Schulden!J14,AV105&gt;0),MAX(0,AV105+AW105-MIN(Schulden!G19,AV105+AW105)),0)+IF(AND(Schulden!J20&lt;Schulden!J14,AZ105&gt;0),MAX(0,AZ105+BA105-MIN(Schulden!G20,AZ105+BA105)),0)+IF(AND(Schulden!J21&lt;Schulden!J14,BD105&gt;0),MAX(0,BD105+BE105-MIN(Schulden!G21,BD105+BE105)),0)+IF(AND(Schulden!J22&lt;Schulden!J14,BH105&gt;0),MAX(0,BH105+BI105-MIN(Schulden!G22,BH105+BI105)),0))),MAX(0,AB105+AC105-MIN(Schulden!G14,AB105+AC105)))+SUMIFS(Sonderzahlungen!$D$8:$D$67,Sonderzahlungen!$G$8:$G$67,$B105,Sonderzahlungen!$E$8:$E$67,"Gezielte Schuld",Sonderzahlungen!$F$8:$F$67,Schulden!B14)))</f>
        <v/>
      </c>
      <c r="AE105" s="24">
        <f>MAX(0,AB105+AC105-AD105)</f>
        <v/>
      </c>
      <c r="AF105" s="24">
        <f>AI104</f>
        <v/>
      </c>
      <c r="AG105" s="24">
        <f>IF(AF105&lt;=0,0,AF105*Schulden!F15/12)</f>
        <v/>
      </c>
      <c r="AH105" s="24">
        <f>IF(AF105&lt;=0,0,MIN(AF105+AG105,MIN(Schulden!G15,AF105+AG105)+MIN(MAX(0,Strategie!$C$9+SUMIFS(Sonderzahlungen!$D$8:$D$67,Sonderzahlungen!$G$8:$G$67,$B105,Sonderzahlungen!$E$8:$E$67,"Nach Strategie")-(IF(AND(Schulden!J8&lt;Schulden!J15,D105&gt;0),MAX(0,D105+E105-MIN(Schulden!G8,D105+E105)),0)+IF(AND(Schulden!J9&lt;Schulden!J15,H105&gt;0),MAX(0,H105+I105-MIN(Schulden!G9,H105+I105)),0)+IF(AND(Schulden!J10&lt;Schulden!J15,L105&gt;0),MAX(0,L105+M105-MIN(Schulden!G10,L105+M105)),0)+IF(AND(Schulden!J11&lt;Schulden!J15,P105&gt;0),MAX(0,P105+Q105-MIN(Schulden!G11,P105+Q105)),0)+IF(AND(Schulden!J12&lt;Schulden!J15,T105&gt;0),MAX(0,T105+U105-MIN(Schulden!G12,T105+U105)),0)+IF(AND(Schulden!J13&lt;Schulden!J15,X105&gt;0),MAX(0,X105+Y105-MIN(Schulden!G13,X105+Y105)),0)+IF(AND(Schulden!J14&lt;Schulden!J15,AB105&gt;0),MAX(0,AB105+AC105-MIN(Schulden!G14,AB105+AC105)),0)+IF(AND(Schulden!J15&lt;Schulden!J15,AF105&gt;0),MAX(0,AF105+AG105-MIN(Schulden!G15,AF105+AG105)),0)+IF(AND(Schulden!J16&lt;Schulden!J15,AJ105&gt;0),MAX(0,AJ105+AK105-MIN(Schulden!G16,AJ105+AK105)),0)+IF(AND(Schulden!J17&lt;Schulden!J15,AN105&gt;0),MAX(0,AN105+AO105-MIN(Schulden!G17,AN105+AO105)),0)+IF(AND(Schulden!J18&lt;Schulden!J15,AR105&gt;0),MAX(0,AR105+AS105-MIN(Schulden!G18,AR105+AS105)),0)+IF(AND(Schulden!J19&lt;Schulden!J15,AV105&gt;0),MAX(0,AV105+AW105-MIN(Schulden!G19,AV105+AW105)),0)+IF(AND(Schulden!J20&lt;Schulden!J15,AZ105&gt;0),MAX(0,AZ105+BA105-MIN(Schulden!G20,AZ105+BA105)),0)+IF(AND(Schulden!J21&lt;Schulden!J15,BD105&gt;0),MAX(0,BD105+BE105-MIN(Schulden!G21,BD105+BE105)),0)+IF(AND(Schulden!J22&lt;Schulden!J15,BH105&gt;0),MAX(0,BH105+BI105-MIN(Schulden!G22,BH105+BI105)),0))),MAX(0,AF105+AG105-MIN(Schulden!G15,AF105+AG105)))+SUMIFS(Sonderzahlungen!$D$8:$D$67,Sonderzahlungen!$G$8:$G$67,$B105,Sonderzahlungen!$E$8:$E$67,"Gezielte Schuld",Sonderzahlungen!$F$8:$F$67,Schulden!B15)))</f>
        <v/>
      </c>
      <c r="AI105" s="24">
        <f>MAX(0,AF105+AG105-AH105)</f>
        <v/>
      </c>
      <c r="AJ105" s="24">
        <f>AM104</f>
        <v/>
      </c>
      <c r="AK105" s="24">
        <f>IF(AJ105&lt;=0,0,AJ105*Schulden!F16/12)</f>
        <v/>
      </c>
      <c r="AL105" s="24">
        <f>IF(AJ105&lt;=0,0,MIN(AJ105+AK105,MIN(Schulden!G16,AJ105+AK105)+MIN(MAX(0,Strategie!$C$9+SUMIFS(Sonderzahlungen!$D$8:$D$67,Sonderzahlungen!$G$8:$G$67,$B105,Sonderzahlungen!$E$8:$E$67,"Nach Strategie")-(IF(AND(Schulden!J8&lt;Schulden!J16,D105&gt;0),MAX(0,D105+E105-MIN(Schulden!G8,D105+E105)),0)+IF(AND(Schulden!J9&lt;Schulden!J16,H105&gt;0),MAX(0,H105+I105-MIN(Schulden!G9,H105+I105)),0)+IF(AND(Schulden!J10&lt;Schulden!J16,L105&gt;0),MAX(0,L105+M105-MIN(Schulden!G10,L105+M105)),0)+IF(AND(Schulden!J11&lt;Schulden!J16,P105&gt;0),MAX(0,P105+Q105-MIN(Schulden!G11,P105+Q105)),0)+IF(AND(Schulden!J12&lt;Schulden!J16,T105&gt;0),MAX(0,T105+U105-MIN(Schulden!G12,T105+U105)),0)+IF(AND(Schulden!J13&lt;Schulden!J16,X105&gt;0),MAX(0,X105+Y105-MIN(Schulden!G13,X105+Y105)),0)+IF(AND(Schulden!J14&lt;Schulden!J16,AB105&gt;0),MAX(0,AB105+AC105-MIN(Schulden!G14,AB105+AC105)),0)+IF(AND(Schulden!J15&lt;Schulden!J16,AF105&gt;0),MAX(0,AF105+AG105-MIN(Schulden!G15,AF105+AG105)),0)+IF(AND(Schulden!J16&lt;Schulden!J16,AJ105&gt;0),MAX(0,AJ105+AK105-MIN(Schulden!G16,AJ105+AK105)),0)+IF(AND(Schulden!J17&lt;Schulden!J16,AN105&gt;0),MAX(0,AN105+AO105-MIN(Schulden!G17,AN105+AO105)),0)+IF(AND(Schulden!J18&lt;Schulden!J16,AR105&gt;0),MAX(0,AR105+AS105-MIN(Schulden!G18,AR105+AS105)),0)+IF(AND(Schulden!J19&lt;Schulden!J16,AV105&gt;0),MAX(0,AV105+AW105-MIN(Schulden!G19,AV105+AW105)),0)+IF(AND(Schulden!J20&lt;Schulden!J16,AZ105&gt;0),MAX(0,AZ105+BA105-MIN(Schulden!G20,AZ105+BA105)),0)+IF(AND(Schulden!J21&lt;Schulden!J16,BD105&gt;0),MAX(0,BD105+BE105-MIN(Schulden!G21,BD105+BE105)),0)+IF(AND(Schulden!J22&lt;Schulden!J16,BH105&gt;0),MAX(0,BH105+BI105-MIN(Schulden!G22,BH105+BI105)),0))),MAX(0,AJ105+AK105-MIN(Schulden!G16,AJ105+AK105)))+SUMIFS(Sonderzahlungen!$D$8:$D$67,Sonderzahlungen!$G$8:$G$67,$B105,Sonderzahlungen!$E$8:$E$67,"Gezielte Schuld",Sonderzahlungen!$F$8:$F$67,Schulden!B16)))</f>
        <v/>
      </c>
      <c r="AM105" s="24">
        <f>MAX(0,AJ105+AK105-AL105)</f>
        <v/>
      </c>
      <c r="AN105" s="24">
        <f>AQ104</f>
        <v/>
      </c>
      <c r="AO105" s="24">
        <f>IF(AN105&lt;=0,0,AN105*Schulden!F17/12)</f>
        <v/>
      </c>
      <c r="AP105" s="24">
        <f>IF(AN105&lt;=0,0,MIN(AN105+AO105,MIN(Schulden!G17,AN105+AO105)+MIN(MAX(0,Strategie!$C$9+SUMIFS(Sonderzahlungen!$D$8:$D$67,Sonderzahlungen!$G$8:$G$67,$B105,Sonderzahlungen!$E$8:$E$67,"Nach Strategie")-(IF(AND(Schulden!J8&lt;Schulden!J17,D105&gt;0),MAX(0,D105+E105-MIN(Schulden!G8,D105+E105)),0)+IF(AND(Schulden!J9&lt;Schulden!J17,H105&gt;0),MAX(0,H105+I105-MIN(Schulden!G9,H105+I105)),0)+IF(AND(Schulden!J10&lt;Schulden!J17,L105&gt;0),MAX(0,L105+M105-MIN(Schulden!G10,L105+M105)),0)+IF(AND(Schulden!J11&lt;Schulden!J17,P105&gt;0),MAX(0,P105+Q105-MIN(Schulden!G11,P105+Q105)),0)+IF(AND(Schulden!J12&lt;Schulden!J17,T105&gt;0),MAX(0,T105+U105-MIN(Schulden!G12,T105+U105)),0)+IF(AND(Schulden!J13&lt;Schulden!J17,X105&gt;0),MAX(0,X105+Y105-MIN(Schulden!G13,X105+Y105)),0)+IF(AND(Schulden!J14&lt;Schulden!J17,AB105&gt;0),MAX(0,AB105+AC105-MIN(Schulden!G14,AB105+AC105)),0)+IF(AND(Schulden!J15&lt;Schulden!J17,AF105&gt;0),MAX(0,AF105+AG105-MIN(Schulden!G15,AF105+AG105)),0)+IF(AND(Schulden!J16&lt;Schulden!J17,AJ105&gt;0),MAX(0,AJ105+AK105-MIN(Schulden!G16,AJ105+AK105)),0)+IF(AND(Schulden!J17&lt;Schulden!J17,AN105&gt;0),MAX(0,AN105+AO105-MIN(Schulden!G17,AN105+AO105)),0)+IF(AND(Schulden!J18&lt;Schulden!J17,AR105&gt;0),MAX(0,AR105+AS105-MIN(Schulden!G18,AR105+AS105)),0)+IF(AND(Schulden!J19&lt;Schulden!J17,AV105&gt;0),MAX(0,AV105+AW105-MIN(Schulden!G19,AV105+AW105)),0)+IF(AND(Schulden!J20&lt;Schulden!J17,AZ105&gt;0),MAX(0,AZ105+BA105-MIN(Schulden!G20,AZ105+BA105)),0)+IF(AND(Schulden!J21&lt;Schulden!J17,BD105&gt;0),MAX(0,BD105+BE105-MIN(Schulden!G21,BD105+BE105)),0)+IF(AND(Schulden!J22&lt;Schulden!J17,BH105&gt;0),MAX(0,BH105+BI105-MIN(Schulden!G22,BH105+BI105)),0))),MAX(0,AN105+AO105-MIN(Schulden!G17,AN105+AO105)))+SUMIFS(Sonderzahlungen!$D$8:$D$67,Sonderzahlungen!$G$8:$G$67,$B105,Sonderzahlungen!$E$8:$E$67,"Gezielte Schuld",Sonderzahlungen!$F$8:$F$67,Schulden!B17)))</f>
        <v/>
      </c>
      <c r="AQ105" s="24">
        <f>MAX(0,AN105+AO105-AP105)</f>
        <v/>
      </c>
      <c r="AR105" s="24">
        <f>AU104</f>
        <v/>
      </c>
      <c r="AS105" s="24">
        <f>IF(AR105&lt;=0,0,AR105*Schulden!F18/12)</f>
        <v/>
      </c>
      <c r="AT105" s="24">
        <f>IF(AR105&lt;=0,0,MIN(AR105+AS105,MIN(Schulden!G18,AR105+AS105)+MIN(MAX(0,Strategie!$C$9+SUMIFS(Sonderzahlungen!$D$8:$D$67,Sonderzahlungen!$G$8:$G$67,$B105,Sonderzahlungen!$E$8:$E$67,"Nach Strategie")-(IF(AND(Schulden!J8&lt;Schulden!J18,D105&gt;0),MAX(0,D105+E105-MIN(Schulden!G8,D105+E105)),0)+IF(AND(Schulden!J9&lt;Schulden!J18,H105&gt;0),MAX(0,H105+I105-MIN(Schulden!G9,H105+I105)),0)+IF(AND(Schulden!J10&lt;Schulden!J18,L105&gt;0),MAX(0,L105+M105-MIN(Schulden!G10,L105+M105)),0)+IF(AND(Schulden!J11&lt;Schulden!J18,P105&gt;0),MAX(0,P105+Q105-MIN(Schulden!G11,P105+Q105)),0)+IF(AND(Schulden!J12&lt;Schulden!J18,T105&gt;0),MAX(0,T105+U105-MIN(Schulden!G12,T105+U105)),0)+IF(AND(Schulden!J13&lt;Schulden!J18,X105&gt;0),MAX(0,X105+Y105-MIN(Schulden!G13,X105+Y105)),0)+IF(AND(Schulden!J14&lt;Schulden!J18,AB105&gt;0),MAX(0,AB105+AC105-MIN(Schulden!G14,AB105+AC105)),0)+IF(AND(Schulden!J15&lt;Schulden!J18,AF105&gt;0),MAX(0,AF105+AG105-MIN(Schulden!G15,AF105+AG105)),0)+IF(AND(Schulden!J16&lt;Schulden!J18,AJ105&gt;0),MAX(0,AJ105+AK105-MIN(Schulden!G16,AJ105+AK105)),0)+IF(AND(Schulden!J17&lt;Schulden!J18,AN105&gt;0),MAX(0,AN105+AO105-MIN(Schulden!G17,AN105+AO105)),0)+IF(AND(Schulden!J18&lt;Schulden!J18,AR105&gt;0),MAX(0,AR105+AS105-MIN(Schulden!G18,AR105+AS105)),0)+IF(AND(Schulden!J19&lt;Schulden!J18,AV105&gt;0),MAX(0,AV105+AW105-MIN(Schulden!G19,AV105+AW105)),0)+IF(AND(Schulden!J20&lt;Schulden!J18,AZ105&gt;0),MAX(0,AZ105+BA105-MIN(Schulden!G20,AZ105+BA105)),0)+IF(AND(Schulden!J21&lt;Schulden!J18,BD105&gt;0),MAX(0,BD105+BE105-MIN(Schulden!G21,BD105+BE105)),0)+IF(AND(Schulden!J22&lt;Schulden!J18,BH105&gt;0),MAX(0,BH105+BI105-MIN(Schulden!G22,BH105+BI105)),0))),MAX(0,AR105+AS105-MIN(Schulden!G18,AR105+AS105)))+SUMIFS(Sonderzahlungen!$D$8:$D$67,Sonderzahlungen!$G$8:$G$67,$B105,Sonderzahlungen!$E$8:$E$67,"Gezielte Schuld",Sonderzahlungen!$F$8:$F$67,Schulden!B18)))</f>
        <v/>
      </c>
      <c r="AU105" s="24">
        <f>MAX(0,AR105+AS105-AT105)</f>
        <v/>
      </c>
      <c r="AV105" s="24">
        <f>AY104</f>
        <v/>
      </c>
      <c r="AW105" s="24">
        <f>IF(AV105&lt;=0,0,AV105*Schulden!F19/12)</f>
        <v/>
      </c>
      <c r="AX105" s="24">
        <f>IF(AV105&lt;=0,0,MIN(AV105+AW105,MIN(Schulden!G19,AV105+AW105)+MIN(MAX(0,Strategie!$C$9+SUMIFS(Sonderzahlungen!$D$8:$D$67,Sonderzahlungen!$G$8:$G$67,$B105,Sonderzahlungen!$E$8:$E$67,"Nach Strategie")-(IF(AND(Schulden!J8&lt;Schulden!J19,D105&gt;0),MAX(0,D105+E105-MIN(Schulden!G8,D105+E105)),0)+IF(AND(Schulden!J9&lt;Schulden!J19,H105&gt;0),MAX(0,H105+I105-MIN(Schulden!G9,H105+I105)),0)+IF(AND(Schulden!J10&lt;Schulden!J19,L105&gt;0),MAX(0,L105+M105-MIN(Schulden!G10,L105+M105)),0)+IF(AND(Schulden!J11&lt;Schulden!J19,P105&gt;0),MAX(0,P105+Q105-MIN(Schulden!G11,P105+Q105)),0)+IF(AND(Schulden!J12&lt;Schulden!J19,T105&gt;0),MAX(0,T105+U105-MIN(Schulden!G12,T105+U105)),0)+IF(AND(Schulden!J13&lt;Schulden!J19,X105&gt;0),MAX(0,X105+Y105-MIN(Schulden!G13,X105+Y105)),0)+IF(AND(Schulden!J14&lt;Schulden!J19,AB105&gt;0),MAX(0,AB105+AC105-MIN(Schulden!G14,AB105+AC105)),0)+IF(AND(Schulden!J15&lt;Schulden!J19,AF105&gt;0),MAX(0,AF105+AG105-MIN(Schulden!G15,AF105+AG105)),0)+IF(AND(Schulden!J16&lt;Schulden!J19,AJ105&gt;0),MAX(0,AJ105+AK105-MIN(Schulden!G16,AJ105+AK105)),0)+IF(AND(Schulden!J17&lt;Schulden!J19,AN105&gt;0),MAX(0,AN105+AO105-MIN(Schulden!G17,AN105+AO105)),0)+IF(AND(Schulden!J18&lt;Schulden!J19,AR105&gt;0),MAX(0,AR105+AS105-MIN(Schulden!G18,AR105+AS105)),0)+IF(AND(Schulden!J19&lt;Schulden!J19,AV105&gt;0),MAX(0,AV105+AW105-MIN(Schulden!G19,AV105+AW105)),0)+IF(AND(Schulden!J20&lt;Schulden!J19,AZ105&gt;0),MAX(0,AZ105+BA105-MIN(Schulden!G20,AZ105+BA105)),0)+IF(AND(Schulden!J21&lt;Schulden!J19,BD105&gt;0),MAX(0,BD105+BE105-MIN(Schulden!G21,BD105+BE105)),0)+IF(AND(Schulden!J22&lt;Schulden!J19,BH105&gt;0),MAX(0,BH105+BI105-MIN(Schulden!G22,BH105+BI105)),0))),MAX(0,AV105+AW105-MIN(Schulden!G19,AV105+AW105)))+SUMIFS(Sonderzahlungen!$D$8:$D$67,Sonderzahlungen!$G$8:$G$67,$B105,Sonderzahlungen!$E$8:$E$67,"Gezielte Schuld",Sonderzahlungen!$F$8:$F$67,Schulden!B19)))</f>
        <v/>
      </c>
      <c r="AY105" s="24">
        <f>MAX(0,AV105+AW105-AX105)</f>
        <v/>
      </c>
      <c r="AZ105" s="24">
        <f>BC104</f>
        <v/>
      </c>
      <c r="BA105" s="24">
        <f>IF(AZ105&lt;=0,0,AZ105*Schulden!F20/12)</f>
        <v/>
      </c>
      <c r="BB105" s="24">
        <f>IF(AZ105&lt;=0,0,MIN(AZ105+BA105,MIN(Schulden!G20,AZ105+BA105)+MIN(MAX(0,Strategie!$C$9+SUMIFS(Sonderzahlungen!$D$8:$D$67,Sonderzahlungen!$G$8:$G$67,$B105,Sonderzahlungen!$E$8:$E$67,"Nach Strategie")-(IF(AND(Schulden!J8&lt;Schulden!J20,D105&gt;0),MAX(0,D105+E105-MIN(Schulden!G8,D105+E105)),0)+IF(AND(Schulden!J9&lt;Schulden!J20,H105&gt;0),MAX(0,H105+I105-MIN(Schulden!G9,H105+I105)),0)+IF(AND(Schulden!J10&lt;Schulden!J20,L105&gt;0),MAX(0,L105+M105-MIN(Schulden!G10,L105+M105)),0)+IF(AND(Schulden!J11&lt;Schulden!J20,P105&gt;0),MAX(0,P105+Q105-MIN(Schulden!G11,P105+Q105)),0)+IF(AND(Schulden!J12&lt;Schulden!J20,T105&gt;0),MAX(0,T105+U105-MIN(Schulden!G12,T105+U105)),0)+IF(AND(Schulden!J13&lt;Schulden!J20,X105&gt;0),MAX(0,X105+Y105-MIN(Schulden!G13,X105+Y105)),0)+IF(AND(Schulden!J14&lt;Schulden!J20,AB105&gt;0),MAX(0,AB105+AC105-MIN(Schulden!G14,AB105+AC105)),0)+IF(AND(Schulden!J15&lt;Schulden!J20,AF105&gt;0),MAX(0,AF105+AG105-MIN(Schulden!G15,AF105+AG105)),0)+IF(AND(Schulden!J16&lt;Schulden!J20,AJ105&gt;0),MAX(0,AJ105+AK105-MIN(Schulden!G16,AJ105+AK105)),0)+IF(AND(Schulden!J17&lt;Schulden!J20,AN105&gt;0),MAX(0,AN105+AO105-MIN(Schulden!G17,AN105+AO105)),0)+IF(AND(Schulden!J18&lt;Schulden!J20,AR105&gt;0),MAX(0,AR105+AS105-MIN(Schulden!G18,AR105+AS105)),0)+IF(AND(Schulden!J19&lt;Schulden!J20,AV105&gt;0),MAX(0,AV105+AW105-MIN(Schulden!G19,AV105+AW105)),0)+IF(AND(Schulden!J20&lt;Schulden!J20,AZ105&gt;0),MAX(0,AZ105+BA105-MIN(Schulden!G20,AZ105+BA105)),0)+IF(AND(Schulden!J21&lt;Schulden!J20,BD105&gt;0),MAX(0,BD105+BE105-MIN(Schulden!G21,BD105+BE105)),0)+IF(AND(Schulden!J22&lt;Schulden!J20,BH105&gt;0),MAX(0,BH105+BI105-MIN(Schulden!G22,BH105+BI105)),0))),MAX(0,AZ105+BA105-MIN(Schulden!G20,AZ105+BA105)))+SUMIFS(Sonderzahlungen!$D$8:$D$67,Sonderzahlungen!$G$8:$G$67,$B105,Sonderzahlungen!$E$8:$E$67,"Gezielte Schuld",Sonderzahlungen!$F$8:$F$67,Schulden!B20)))</f>
        <v/>
      </c>
      <c r="BC105" s="24">
        <f>MAX(0,AZ105+BA105-BB105)</f>
        <v/>
      </c>
      <c r="BD105" s="24">
        <f>BG104</f>
        <v/>
      </c>
      <c r="BE105" s="24">
        <f>IF(BD105&lt;=0,0,BD105*Schulden!F21/12)</f>
        <v/>
      </c>
      <c r="BF105" s="24">
        <f>IF(BD105&lt;=0,0,MIN(BD105+BE105,MIN(Schulden!G21,BD105+BE105)+MIN(MAX(0,Strategie!$C$9+SUMIFS(Sonderzahlungen!$D$8:$D$67,Sonderzahlungen!$G$8:$G$67,$B105,Sonderzahlungen!$E$8:$E$67,"Nach Strategie")-(IF(AND(Schulden!J8&lt;Schulden!J21,D105&gt;0),MAX(0,D105+E105-MIN(Schulden!G8,D105+E105)),0)+IF(AND(Schulden!J9&lt;Schulden!J21,H105&gt;0),MAX(0,H105+I105-MIN(Schulden!G9,H105+I105)),0)+IF(AND(Schulden!J10&lt;Schulden!J21,L105&gt;0),MAX(0,L105+M105-MIN(Schulden!G10,L105+M105)),0)+IF(AND(Schulden!J11&lt;Schulden!J21,P105&gt;0),MAX(0,P105+Q105-MIN(Schulden!G11,P105+Q105)),0)+IF(AND(Schulden!J12&lt;Schulden!J21,T105&gt;0),MAX(0,T105+U105-MIN(Schulden!G12,T105+U105)),0)+IF(AND(Schulden!J13&lt;Schulden!J21,X105&gt;0),MAX(0,X105+Y105-MIN(Schulden!G13,X105+Y105)),0)+IF(AND(Schulden!J14&lt;Schulden!J21,AB105&gt;0),MAX(0,AB105+AC105-MIN(Schulden!G14,AB105+AC105)),0)+IF(AND(Schulden!J15&lt;Schulden!J21,AF105&gt;0),MAX(0,AF105+AG105-MIN(Schulden!G15,AF105+AG105)),0)+IF(AND(Schulden!J16&lt;Schulden!J21,AJ105&gt;0),MAX(0,AJ105+AK105-MIN(Schulden!G16,AJ105+AK105)),0)+IF(AND(Schulden!J17&lt;Schulden!J21,AN105&gt;0),MAX(0,AN105+AO105-MIN(Schulden!G17,AN105+AO105)),0)+IF(AND(Schulden!J18&lt;Schulden!J21,AR105&gt;0),MAX(0,AR105+AS105-MIN(Schulden!G18,AR105+AS105)),0)+IF(AND(Schulden!J19&lt;Schulden!J21,AV105&gt;0),MAX(0,AV105+AW105-MIN(Schulden!G19,AV105+AW105)),0)+IF(AND(Schulden!J20&lt;Schulden!J21,AZ105&gt;0),MAX(0,AZ105+BA105-MIN(Schulden!G20,AZ105+BA105)),0)+IF(AND(Schulden!J21&lt;Schulden!J21,BD105&gt;0),MAX(0,BD105+BE105-MIN(Schulden!G21,BD105+BE105)),0)+IF(AND(Schulden!J22&lt;Schulden!J21,BH105&gt;0),MAX(0,BH105+BI105-MIN(Schulden!G22,BH105+BI105)),0))),MAX(0,BD105+BE105-MIN(Schulden!G21,BD105+BE105)))+SUMIFS(Sonderzahlungen!$D$8:$D$67,Sonderzahlungen!$G$8:$G$67,$B105,Sonderzahlungen!$E$8:$E$67,"Gezielte Schuld",Sonderzahlungen!$F$8:$F$67,Schulden!B21)))</f>
        <v/>
      </c>
      <c r="BG105" s="24">
        <f>MAX(0,BD105+BE105-BF105)</f>
        <v/>
      </c>
      <c r="BH105" s="24">
        <f>BK104</f>
        <v/>
      </c>
      <c r="BI105" s="24">
        <f>IF(BH105&lt;=0,0,BH105*Schulden!F22/12)</f>
        <v/>
      </c>
      <c r="BJ105" s="24">
        <f>IF(BH105&lt;=0,0,MIN(BH105+BI105,MIN(Schulden!G22,BH105+BI105)+MIN(MAX(0,Strategie!$C$9+SUMIFS(Sonderzahlungen!$D$8:$D$67,Sonderzahlungen!$G$8:$G$67,$B105,Sonderzahlungen!$E$8:$E$67,"Nach Strategie")-(IF(AND(Schulden!J8&lt;Schulden!J22,D105&gt;0),MAX(0,D105+E105-MIN(Schulden!G8,D105+E105)),0)+IF(AND(Schulden!J9&lt;Schulden!J22,H105&gt;0),MAX(0,H105+I105-MIN(Schulden!G9,H105+I105)),0)+IF(AND(Schulden!J10&lt;Schulden!J22,L105&gt;0),MAX(0,L105+M105-MIN(Schulden!G10,L105+M105)),0)+IF(AND(Schulden!J11&lt;Schulden!J22,P105&gt;0),MAX(0,P105+Q105-MIN(Schulden!G11,P105+Q105)),0)+IF(AND(Schulden!J12&lt;Schulden!J22,T105&gt;0),MAX(0,T105+U105-MIN(Schulden!G12,T105+U105)),0)+IF(AND(Schulden!J13&lt;Schulden!J22,X105&gt;0),MAX(0,X105+Y105-MIN(Schulden!G13,X105+Y105)),0)+IF(AND(Schulden!J14&lt;Schulden!J22,AB105&gt;0),MAX(0,AB105+AC105-MIN(Schulden!G14,AB105+AC105)),0)+IF(AND(Schulden!J15&lt;Schulden!J22,AF105&gt;0),MAX(0,AF105+AG105-MIN(Schulden!G15,AF105+AG105)),0)+IF(AND(Schulden!J16&lt;Schulden!J22,AJ105&gt;0),MAX(0,AJ105+AK105-MIN(Schulden!G16,AJ105+AK105)),0)+IF(AND(Schulden!J17&lt;Schulden!J22,AN105&gt;0),MAX(0,AN105+AO105-MIN(Schulden!G17,AN105+AO105)),0)+IF(AND(Schulden!J18&lt;Schulden!J22,AR105&gt;0),MAX(0,AR105+AS105-MIN(Schulden!G18,AR105+AS105)),0)+IF(AND(Schulden!J19&lt;Schulden!J22,AV105&gt;0),MAX(0,AV105+AW105-MIN(Schulden!G19,AV105+AW105)),0)+IF(AND(Schulden!J20&lt;Schulden!J22,AZ105&gt;0),MAX(0,AZ105+BA105-MIN(Schulden!G20,AZ105+BA105)),0)+IF(AND(Schulden!J21&lt;Schulden!J22,BD105&gt;0),MAX(0,BD105+BE105-MIN(Schulden!G21,BD105+BE105)),0)+IF(AND(Schulden!J22&lt;Schulden!J22,BH105&gt;0),MAX(0,BH105+BI105-MIN(Schulden!G22,BH105+BI105)),0))),MAX(0,BH105+BI105-MIN(Schulden!G22,BH105+BI105)))+SUMIFS(Sonderzahlungen!$D$8:$D$67,Sonderzahlungen!$G$8:$G$67,$B105,Sonderzahlungen!$E$8:$E$67,"Gezielte Schuld",Sonderzahlungen!$F$8:$F$67,Schulden!B22)))</f>
        <v/>
      </c>
      <c r="BK105" s="24">
        <f>MAX(0,BH105+BI105-BJ105)</f>
        <v/>
      </c>
    </row>
    <row r="106">
      <c r="B106" s="23">
        <f>EDATE(B105,1)</f>
        <v/>
      </c>
      <c r="C106" s="24">
        <f>SUMIFS(Sonderzahlungen!$D$8:$D$67,Sonderzahlungen!$G$8:$G$67,B106)</f>
        <v/>
      </c>
      <c r="D106" s="24">
        <f>G105</f>
        <v/>
      </c>
      <c r="E106" s="24">
        <f>IF(D106&lt;=0,0,D106*Schulden!F8/12)</f>
        <v/>
      </c>
      <c r="F106" s="24">
        <f>IF(D106&lt;=0,0,MIN(D106+E106,MIN(Schulden!G8,D106+E106)+MIN(MAX(0,Strategie!$C$9+SUMIFS(Sonderzahlungen!$D$8:$D$67,Sonderzahlungen!$G$8:$G$67,$B106,Sonderzahlungen!$E$8:$E$67,"Nach Strategie")-(IF(AND(Schulden!J8&lt;Schulden!J8,D106&gt;0),MAX(0,D106+E106-MIN(Schulden!G8,D106+E106)),0)+IF(AND(Schulden!J9&lt;Schulden!J8,H106&gt;0),MAX(0,H106+I106-MIN(Schulden!G9,H106+I106)),0)+IF(AND(Schulden!J10&lt;Schulden!J8,L106&gt;0),MAX(0,L106+M106-MIN(Schulden!G10,L106+M106)),0)+IF(AND(Schulden!J11&lt;Schulden!J8,P106&gt;0),MAX(0,P106+Q106-MIN(Schulden!G11,P106+Q106)),0)+IF(AND(Schulden!J12&lt;Schulden!J8,T106&gt;0),MAX(0,T106+U106-MIN(Schulden!G12,T106+U106)),0)+IF(AND(Schulden!J13&lt;Schulden!J8,X106&gt;0),MAX(0,X106+Y106-MIN(Schulden!G13,X106+Y106)),0)+IF(AND(Schulden!J14&lt;Schulden!J8,AB106&gt;0),MAX(0,AB106+AC106-MIN(Schulden!G14,AB106+AC106)),0)+IF(AND(Schulden!J15&lt;Schulden!J8,AF106&gt;0),MAX(0,AF106+AG106-MIN(Schulden!G15,AF106+AG106)),0)+IF(AND(Schulden!J16&lt;Schulden!J8,AJ106&gt;0),MAX(0,AJ106+AK106-MIN(Schulden!G16,AJ106+AK106)),0)+IF(AND(Schulden!J17&lt;Schulden!J8,AN106&gt;0),MAX(0,AN106+AO106-MIN(Schulden!G17,AN106+AO106)),0)+IF(AND(Schulden!J18&lt;Schulden!J8,AR106&gt;0),MAX(0,AR106+AS106-MIN(Schulden!G18,AR106+AS106)),0)+IF(AND(Schulden!J19&lt;Schulden!J8,AV106&gt;0),MAX(0,AV106+AW106-MIN(Schulden!G19,AV106+AW106)),0)+IF(AND(Schulden!J20&lt;Schulden!J8,AZ106&gt;0),MAX(0,AZ106+BA106-MIN(Schulden!G20,AZ106+BA106)),0)+IF(AND(Schulden!J21&lt;Schulden!J8,BD106&gt;0),MAX(0,BD106+BE106-MIN(Schulden!G21,BD106+BE106)),0)+IF(AND(Schulden!J22&lt;Schulden!J8,BH106&gt;0),MAX(0,BH106+BI106-MIN(Schulden!G22,BH106+BI106)),0))),MAX(0,D106+E106-MIN(Schulden!G8,D106+E106)))+SUMIFS(Sonderzahlungen!$D$8:$D$67,Sonderzahlungen!$G$8:$G$67,$B106,Sonderzahlungen!$E$8:$E$67,"Gezielte Schuld",Sonderzahlungen!$F$8:$F$67,Schulden!B8)))</f>
        <v/>
      </c>
      <c r="G106" s="24">
        <f>MAX(0,D106+E106-F106)</f>
        <v/>
      </c>
      <c r="H106" s="24">
        <f>K105</f>
        <v/>
      </c>
      <c r="I106" s="24">
        <f>IF(H106&lt;=0,0,H106*Schulden!F9/12)</f>
        <v/>
      </c>
      <c r="J106" s="24">
        <f>IF(H106&lt;=0,0,MIN(H106+I106,MIN(Schulden!G9,H106+I106)+MIN(MAX(0,Strategie!$C$9+SUMIFS(Sonderzahlungen!$D$8:$D$67,Sonderzahlungen!$G$8:$G$67,$B106,Sonderzahlungen!$E$8:$E$67,"Nach Strategie")-(IF(AND(Schulden!J8&lt;Schulden!J9,D106&gt;0),MAX(0,D106+E106-MIN(Schulden!G8,D106+E106)),0)+IF(AND(Schulden!J9&lt;Schulden!J9,H106&gt;0),MAX(0,H106+I106-MIN(Schulden!G9,H106+I106)),0)+IF(AND(Schulden!J10&lt;Schulden!J9,L106&gt;0),MAX(0,L106+M106-MIN(Schulden!G10,L106+M106)),0)+IF(AND(Schulden!J11&lt;Schulden!J9,P106&gt;0),MAX(0,P106+Q106-MIN(Schulden!G11,P106+Q106)),0)+IF(AND(Schulden!J12&lt;Schulden!J9,T106&gt;0),MAX(0,T106+U106-MIN(Schulden!G12,T106+U106)),0)+IF(AND(Schulden!J13&lt;Schulden!J9,X106&gt;0),MAX(0,X106+Y106-MIN(Schulden!G13,X106+Y106)),0)+IF(AND(Schulden!J14&lt;Schulden!J9,AB106&gt;0),MAX(0,AB106+AC106-MIN(Schulden!G14,AB106+AC106)),0)+IF(AND(Schulden!J15&lt;Schulden!J9,AF106&gt;0),MAX(0,AF106+AG106-MIN(Schulden!G15,AF106+AG106)),0)+IF(AND(Schulden!J16&lt;Schulden!J9,AJ106&gt;0),MAX(0,AJ106+AK106-MIN(Schulden!G16,AJ106+AK106)),0)+IF(AND(Schulden!J17&lt;Schulden!J9,AN106&gt;0),MAX(0,AN106+AO106-MIN(Schulden!G17,AN106+AO106)),0)+IF(AND(Schulden!J18&lt;Schulden!J9,AR106&gt;0),MAX(0,AR106+AS106-MIN(Schulden!G18,AR106+AS106)),0)+IF(AND(Schulden!J19&lt;Schulden!J9,AV106&gt;0),MAX(0,AV106+AW106-MIN(Schulden!G19,AV106+AW106)),0)+IF(AND(Schulden!J20&lt;Schulden!J9,AZ106&gt;0),MAX(0,AZ106+BA106-MIN(Schulden!G20,AZ106+BA106)),0)+IF(AND(Schulden!J21&lt;Schulden!J9,BD106&gt;0),MAX(0,BD106+BE106-MIN(Schulden!G21,BD106+BE106)),0)+IF(AND(Schulden!J22&lt;Schulden!J9,BH106&gt;0),MAX(0,BH106+BI106-MIN(Schulden!G22,BH106+BI106)),0))),MAX(0,H106+I106-MIN(Schulden!G9,H106+I106)))+SUMIFS(Sonderzahlungen!$D$8:$D$67,Sonderzahlungen!$G$8:$G$67,$B106,Sonderzahlungen!$E$8:$E$67,"Gezielte Schuld",Sonderzahlungen!$F$8:$F$67,Schulden!B9)))</f>
        <v/>
      </c>
      <c r="K106" s="24">
        <f>MAX(0,H106+I106-J106)</f>
        <v/>
      </c>
      <c r="L106" s="24">
        <f>O105</f>
        <v/>
      </c>
      <c r="M106" s="24">
        <f>IF(L106&lt;=0,0,L106*Schulden!F10/12)</f>
        <v/>
      </c>
      <c r="N106" s="24">
        <f>IF(L106&lt;=0,0,MIN(L106+M106,MIN(Schulden!G10,L106+M106)+MIN(MAX(0,Strategie!$C$9+SUMIFS(Sonderzahlungen!$D$8:$D$67,Sonderzahlungen!$G$8:$G$67,$B106,Sonderzahlungen!$E$8:$E$67,"Nach Strategie")-(IF(AND(Schulden!J8&lt;Schulden!J10,D106&gt;0),MAX(0,D106+E106-MIN(Schulden!G8,D106+E106)),0)+IF(AND(Schulden!J9&lt;Schulden!J10,H106&gt;0),MAX(0,H106+I106-MIN(Schulden!G9,H106+I106)),0)+IF(AND(Schulden!J10&lt;Schulden!J10,L106&gt;0),MAX(0,L106+M106-MIN(Schulden!G10,L106+M106)),0)+IF(AND(Schulden!J11&lt;Schulden!J10,P106&gt;0),MAX(0,P106+Q106-MIN(Schulden!G11,P106+Q106)),0)+IF(AND(Schulden!J12&lt;Schulden!J10,T106&gt;0),MAX(0,T106+U106-MIN(Schulden!G12,T106+U106)),0)+IF(AND(Schulden!J13&lt;Schulden!J10,X106&gt;0),MAX(0,X106+Y106-MIN(Schulden!G13,X106+Y106)),0)+IF(AND(Schulden!J14&lt;Schulden!J10,AB106&gt;0),MAX(0,AB106+AC106-MIN(Schulden!G14,AB106+AC106)),0)+IF(AND(Schulden!J15&lt;Schulden!J10,AF106&gt;0),MAX(0,AF106+AG106-MIN(Schulden!G15,AF106+AG106)),0)+IF(AND(Schulden!J16&lt;Schulden!J10,AJ106&gt;0),MAX(0,AJ106+AK106-MIN(Schulden!G16,AJ106+AK106)),0)+IF(AND(Schulden!J17&lt;Schulden!J10,AN106&gt;0),MAX(0,AN106+AO106-MIN(Schulden!G17,AN106+AO106)),0)+IF(AND(Schulden!J18&lt;Schulden!J10,AR106&gt;0),MAX(0,AR106+AS106-MIN(Schulden!G18,AR106+AS106)),0)+IF(AND(Schulden!J19&lt;Schulden!J10,AV106&gt;0),MAX(0,AV106+AW106-MIN(Schulden!G19,AV106+AW106)),0)+IF(AND(Schulden!J20&lt;Schulden!J10,AZ106&gt;0),MAX(0,AZ106+BA106-MIN(Schulden!G20,AZ106+BA106)),0)+IF(AND(Schulden!J21&lt;Schulden!J10,BD106&gt;0),MAX(0,BD106+BE106-MIN(Schulden!G21,BD106+BE106)),0)+IF(AND(Schulden!J22&lt;Schulden!J10,BH106&gt;0),MAX(0,BH106+BI106-MIN(Schulden!G22,BH106+BI106)),0))),MAX(0,L106+M106-MIN(Schulden!G10,L106+M106)))+SUMIFS(Sonderzahlungen!$D$8:$D$67,Sonderzahlungen!$G$8:$G$67,$B106,Sonderzahlungen!$E$8:$E$67,"Gezielte Schuld",Sonderzahlungen!$F$8:$F$67,Schulden!B10)))</f>
        <v/>
      </c>
      <c r="O106" s="24">
        <f>MAX(0,L106+M106-N106)</f>
        <v/>
      </c>
      <c r="P106" s="24">
        <f>S105</f>
        <v/>
      </c>
      <c r="Q106" s="24">
        <f>IF(P106&lt;=0,0,P106*Schulden!F11/12)</f>
        <v/>
      </c>
      <c r="R106" s="24">
        <f>IF(P106&lt;=0,0,MIN(P106+Q106,MIN(Schulden!G11,P106+Q106)+MIN(MAX(0,Strategie!$C$9+SUMIFS(Sonderzahlungen!$D$8:$D$67,Sonderzahlungen!$G$8:$G$67,$B106,Sonderzahlungen!$E$8:$E$67,"Nach Strategie")-(IF(AND(Schulden!J8&lt;Schulden!J11,D106&gt;0),MAX(0,D106+E106-MIN(Schulden!G8,D106+E106)),0)+IF(AND(Schulden!J9&lt;Schulden!J11,H106&gt;0),MAX(0,H106+I106-MIN(Schulden!G9,H106+I106)),0)+IF(AND(Schulden!J10&lt;Schulden!J11,L106&gt;0),MAX(0,L106+M106-MIN(Schulden!G10,L106+M106)),0)+IF(AND(Schulden!J11&lt;Schulden!J11,P106&gt;0),MAX(0,P106+Q106-MIN(Schulden!G11,P106+Q106)),0)+IF(AND(Schulden!J12&lt;Schulden!J11,T106&gt;0),MAX(0,T106+U106-MIN(Schulden!G12,T106+U106)),0)+IF(AND(Schulden!J13&lt;Schulden!J11,X106&gt;0),MAX(0,X106+Y106-MIN(Schulden!G13,X106+Y106)),0)+IF(AND(Schulden!J14&lt;Schulden!J11,AB106&gt;0),MAX(0,AB106+AC106-MIN(Schulden!G14,AB106+AC106)),0)+IF(AND(Schulden!J15&lt;Schulden!J11,AF106&gt;0),MAX(0,AF106+AG106-MIN(Schulden!G15,AF106+AG106)),0)+IF(AND(Schulden!J16&lt;Schulden!J11,AJ106&gt;0),MAX(0,AJ106+AK106-MIN(Schulden!G16,AJ106+AK106)),0)+IF(AND(Schulden!J17&lt;Schulden!J11,AN106&gt;0),MAX(0,AN106+AO106-MIN(Schulden!G17,AN106+AO106)),0)+IF(AND(Schulden!J18&lt;Schulden!J11,AR106&gt;0),MAX(0,AR106+AS106-MIN(Schulden!G18,AR106+AS106)),0)+IF(AND(Schulden!J19&lt;Schulden!J11,AV106&gt;0),MAX(0,AV106+AW106-MIN(Schulden!G19,AV106+AW106)),0)+IF(AND(Schulden!J20&lt;Schulden!J11,AZ106&gt;0),MAX(0,AZ106+BA106-MIN(Schulden!G20,AZ106+BA106)),0)+IF(AND(Schulden!J21&lt;Schulden!J11,BD106&gt;0),MAX(0,BD106+BE106-MIN(Schulden!G21,BD106+BE106)),0)+IF(AND(Schulden!J22&lt;Schulden!J11,BH106&gt;0),MAX(0,BH106+BI106-MIN(Schulden!G22,BH106+BI106)),0))),MAX(0,P106+Q106-MIN(Schulden!G11,P106+Q106)))+SUMIFS(Sonderzahlungen!$D$8:$D$67,Sonderzahlungen!$G$8:$G$67,$B106,Sonderzahlungen!$E$8:$E$67,"Gezielte Schuld",Sonderzahlungen!$F$8:$F$67,Schulden!B11)))</f>
        <v/>
      </c>
      <c r="S106" s="24">
        <f>MAX(0,P106+Q106-R106)</f>
        <v/>
      </c>
      <c r="T106" s="24">
        <f>W105</f>
        <v/>
      </c>
      <c r="U106" s="24">
        <f>IF(T106&lt;=0,0,T106*Schulden!F12/12)</f>
        <v/>
      </c>
      <c r="V106" s="24">
        <f>IF(T106&lt;=0,0,MIN(T106+U106,MIN(Schulden!G12,T106+U106)+MIN(MAX(0,Strategie!$C$9+SUMIFS(Sonderzahlungen!$D$8:$D$67,Sonderzahlungen!$G$8:$G$67,$B106,Sonderzahlungen!$E$8:$E$67,"Nach Strategie")-(IF(AND(Schulden!J8&lt;Schulden!J12,D106&gt;0),MAX(0,D106+E106-MIN(Schulden!G8,D106+E106)),0)+IF(AND(Schulden!J9&lt;Schulden!J12,H106&gt;0),MAX(0,H106+I106-MIN(Schulden!G9,H106+I106)),0)+IF(AND(Schulden!J10&lt;Schulden!J12,L106&gt;0),MAX(0,L106+M106-MIN(Schulden!G10,L106+M106)),0)+IF(AND(Schulden!J11&lt;Schulden!J12,P106&gt;0),MAX(0,P106+Q106-MIN(Schulden!G11,P106+Q106)),0)+IF(AND(Schulden!J12&lt;Schulden!J12,T106&gt;0),MAX(0,T106+U106-MIN(Schulden!G12,T106+U106)),0)+IF(AND(Schulden!J13&lt;Schulden!J12,X106&gt;0),MAX(0,X106+Y106-MIN(Schulden!G13,X106+Y106)),0)+IF(AND(Schulden!J14&lt;Schulden!J12,AB106&gt;0),MAX(0,AB106+AC106-MIN(Schulden!G14,AB106+AC106)),0)+IF(AND(Schulden!J15&lt;Schulden!J12,AF106&gt;0),MAX(0,AF106+AG106-MIN(Schulden!G15,AF106+AG106)),0)+IF(AND(Schulden!J16&lt;Schulden!J12,AJ106&gt;0),MAX(0,AJ106+AK106-MIN(Schulden!G16,AJ106+AK106)),0)+IF(AND(Schulden!J17&lt;Schulden!J12,AN106&gt;0),MAX(0,AN106+AO106-MIN(Schulden!G17,AN106+AO106)),0)+IF(AND(Schulden!J18&lt;Schulden!J12,AR106&gt;0),MAX(0,AR106+AS106-MIN(Schulden!G18,AR106+AS106)),0)+IF(AND(Schulden!J19&lt;Schulden!J12,AV106&gt;0),MAX(0,AV106+AW106-MIN(Schulden!G19,AV106+AW106)),0)+IF(AND(Schulden!J20&lt;Schulden!J12,AZ106&gt;0),MAX(0,AZ106+BA106-MIN(Schulden!G20,AZ106+BA106)),0)+IF(AND(Schulden!J21&lt;Schulden!J12,BD106&gt;0),MAX(0,BD106+BE106-MIN(Schulden!G21,BD106+BE106)),0)+IF(AND(Schulden!J22&lt;Schulden!J12,BH106&gt;0),MAX(0,BH106+BI106-MIN(Schulden!G22,BH106+BI106)),0))),MAX(0,T106+U106-MIN(Schulden!G12,T106+U106)))+SUMIFS(Sonderzahlungen!$D$8:$D$67,Sonderzahlungen!$G$8:$G$67,$B106,Sonderzahlungen!$E$8:$E$67,"Gezielte Schuld",Sonderzahlungen!$F$8:$F$67,Schulden!B12)))</f>
        <v/>
      </c>
      <c r="W106" s="24">
        <f>MAX(0,T106+U106-V106)</f>
        <v/>
      </c>
      <c r="X106" s="24">
        <f>AA105</f>
        <v/>
      </c>
      <c r="Y106" s="24">
        <f>IF(X106&lt;=0,0,X106*Schulden!F13/12)</f>
        <v/>
      </c>
      <c r="Z106" s="24">
        <f>IF(X106&lt;=0,0,MIN(X106+Y106,MIN(Schulden!G13,X106+Y106)+MIN(MAX(0,Strategie!$C$9+SUMIFS(Sonderzahlungen!$D$8:$D$67,Sonderzahlungen!$G$8:$G$67,$B106,Sonderzahlungen!$E$8:$E$67,"Nach Strategie")-(IF(AND(Schulden!J8&lt;Schulden!J13,D106&gt;0),MAX(0,D106+E106-MIN(Schulden!G8,D106+E106)),0)+IF(AND(Schulden!J9&lt;Schulden!J13,H106&gt;0),MAX(0,H106+I106-MIN(Schulden!G9,H106+I106)),0)+IF(AND(Schulden!J10&lt;Schulden!J13,L106&gt;0),MAX(0,L106+M106-MIN(Schulden!G10,L106+M106)),0)+IF(AND(Schulden!J11&lt;Schulden!J13,P106&gt;0),MAX(0,P106+Q106-MIN(Schulden!G11,P106+Q106)),0)+IF(AND(Schulden!J12&lt;Schulden!J13,T106&gt;0),MAX(0,T106+U106-MIN(Schulden!G12,T106+U106)),0)+IF(AND(Schulden!J13&lt;Schulden!J13,X106&gt;0),MAX(0,X106+Y106-MIN(Schulden!G13,X106+Y106)),0)+IF(AND(Schulden!J14&lt;Schulden!J13,AB106&gt;0),MAX(0,AB106+AC106-MIN(Schulden!G14,AB106+AC106)),0)+IF(AND(Schulden!J15&lt;Schulden!J13,AF106&gt;0),MAX(0,AF106+AG106-MIN(Schulden!G15,AF106+AG106)),0)+IF(AND(Schulden!J16&lt;Schulden!J13,AJ106&gt;0),MAX(0,AJ106+AK106-MIN(Schulden!G16,AJ106+AK106)),0)+IF(AND(Schulden!J17&lt;Schulden!J13,AN106&gt;0),MAX(0,AN106+AO106-MIN(Schulden!G17,AN106+AO106)),0)+IF(AND(Schulden!J18&lt;Schulden!J13,AR106&gt;0),MAX(0,AR106+AS106-MIN(Schulden!G18,AR106+AS106)),0)+IF(AND(Schulden!J19&lt;Schulden!J13,AV106&gt;0),MAX(0,AV106+AW106-MIN(Schulden!G19,AV106+AW106)),0)+IF(AND(Schulden!J20&lt;Schulden!J13,AZ106&gt;0),MAX(0,AZ106+BA106-MIN(Schulden!G20,AZ106+BA106)),0)+IF(AND(Schulden!J21&lt;Schulden!J13,BD106&gt;0),MAX(0,BD106+BE106-MIN(Schulden!G21,BD106+BE106)),0)+IF(AND(Schulden!J22&lt;Schulden!J13,BH106&gt;0),MAX(0,BH106+BI106-MIN(Schulden!G22,BH106+BI106)),0))),MAX(0,X106+Y106-MIN(Schulden!G13,X106+Y106)))+SUMIFS(Sonderzahlungen!$D$8:$D$67,Sonderzahlungen!$G$8:$G$67,$B106,Sonderzahlungen!$E$8:$E$67,"Gezielte Schuld",Sonderzahlungen!$F$8:$F$67,Schulden!B13)))</f>
        <v/>
      </c>
      <c r="AA106" s="24">
        <f>MAX(0,X106+Y106-Z106)</f>
        <v/>
      </c>
      <c r="AB106" s="24">
        <f>AE105</f>
        <v/>
      </c>
      <c r="AC106" s="24">
        <f>IF(AB106&lt;=0,0,AB106*Schulden!F14/12)</f>
        <v/>
      </c>
      <c r="AD106" s="24">
        <f>IF(AB106&lt;=0,0,MIN(AB106+AC106,MIN(Schulden!G14,AB106+AC106)+MIN(MAX(0,Strategie!$C$9+SUMIFS(Sonderzahlungen!$D$8:$D$67,Sonderzahlungen!$G$8:$G$67,$B106,Sonderzahlungen!$E$8:$E$67,"Nach Strategie")-(IF(AND(Schulden!J8&lt;Schulden!J14,D106&gt;0),MAX(0,D106+E106-MIN(Schulden!G8,D106+E106)),0)+IF(AND(Schulden!J9&lt;Schulden!J14,H106&gt;0),MAX(0,H106+I106-MIN(Schulden!G9,H106+I106)),0)+IF(AND(Schulden!J10&lt;Schulden!J14,L106&gt;0),MAX(0,L106+M106-MIN(Schulden!G10,L106+M106)),0)+IF(AND(Schulden!J11&lt;Schulden!J14,P106&gt;0),MAX(0,P106+Q106-MIN(Schulden!G11,P106+Q106)),0)+IF(AND(Schulden!J12&lt;Schulden!J14,T106&gt;0),MAX(0,T106+U106-MIN(Schulden!G12,T106+U106)),0)+IF(AND(Schulden!J13&lt;Schulden!J14,X106&gt;0),MAX(0,X106+Y106-MIN(Schulden!G13,X106+Y106)),0)+IF(AND(Schulden!J14&lt;Schulden!J14,AB106&gt;0),MAX(0,AB106+AC106-MIN(Schulden!G14,AB106+AC106)),0)+IF(AND(Schulden!J15&lt;Schulden!J14,AF106&gt;0),MAX(0,AF106+AG106-MIN(Schulden!G15,AF106+AG106)),0)+IF(AND(Schulden!J16&lt;Schulden!J14,AJ106&gt;0),MAX(0,AJ106+AK106-MIN(Schulden!G16,AJ106+AK106)),0)+IF(AND(Schulden!J17&lt;Schulden!J14,AN106&gt;0),MAX(0,AN106+AO106-MIN(Schulden!G17,AN106+AO106)),0)+IF(AND(Schulden!J18&lt;Schulden!J14,AR106&gt;0),MAX(0,AR106+AS106-MIN(Schulden!G18,AR106+AS106)),0)+IF(AND(Schulden!J19&lt;Schulden!J14,AV106&gt;0),MAX(0,AV106+AW106-MIN(Schulden!G19,AV106+AW106)),0)+IF(AND(Schulden!J20&lt;Schulden!J14,AZ106&gt;0),MAX(0,AZ106+BA106-MIN(Schulden!G20,AZ106+BA106)),0)+IF(AND(Schulden!J21&lt;Schulden!J14,BD106&gt;0),MAX(0,BD106+BE106-MIN(Schulden!G21,BD106+BE106)),0)+IF(AND(Schulden!J22&lt;Schulden!J14,BH106&gt;0),MAX(0,BH106+BI106-MIN(Schulden!G22,BH106+BI106)),0))),MAX(0,AB106+AC106-MIN(Schulden!G14,AB106+AC106)))+SUMIFS(Sonderzahlungen!$D$8:$D$67,Sonderzahlungen!$G$8:$G$67,$B106,Sonderzahlungen!$E$8:$E$67,"Gezielte Schuld",Sonderzahlungen!$F$8:$F$67,Schulden!B14)))</f>
        <v/>
      </c>
      <c r="AE106" s="24">
        <f>MAX(0,AB106+AC106-AD106)</f>
        <v/>
      </c>
      <c r="AF106" s="24">
        <f>AI105</f>
        <v/>
      </c>
      <c r="AG106" s="24">
        <f>IF(AF106&lt;=0,0,AF106*Schulden!F15/12)</f>
        <v/>
      </c>
      <c r="AH106" s="24">
        <f>IF(AF106&lt;=0,0,MIN(AF106+AG106,MIN(Schulden!G15,AF106+AG106)+MIN(MAX(0,Strategie!$C$9+SUMIFS(Sonderzahlungen!$D$8:$D$67,Sonderzahlungen!$G$8:$G$67,$B106,Sonderzahlungen!$E$8:$E$67,"Nach Strategie")-(IF(AND(Schulden!J8&lt;Schulden!J15,D106&gt;0),MAX(0,D106+E106-MIN(Schulden!G8,D106+E106)),0)+IF(AND(Schulden!J9&lt;Schulden!J15,H106&gt;0),MAX(0,H106+I106-MIN(Schulden!G9,H106+I106)),0)+IF(AND(Schulden!J10&lt;Schulden!J15,L106&gt;0),MAX(0,L106+M106-MIN(Schulden!G10,L106+M106)),0)+IF(AND(Schulden!J11&lt;Schulden!J15,P106&gt;0),MAX(0,P106+Q106-MIN(Schulden!G11,P106+Q106)),0)+IF(AND(Schulden!J12&lt;Schulden!J15,T106&gt;0),MAX(0,T106+U106-MIN(Schulden!G12,T106+U106)),0)+IF(AND(Schulden!J13&lt;Schulden!J15,X106&gt;0),MAX(0,X106+Y106-MIN(Schulden!G13,X106+Y106)),0)+IF(AND(Schulden!J14&lt;Schulden!J15,AB106&gt;0),MAX(0,AB106+AC106-MIN(Schulden!G14,AB106+AC106)),0)+IF(AND(Schulden!J15&lt;Schulden!J15,AF106&gt;0),MAX(0,AF106+AG106-MIN(Schulden!G15,AF106+AG106)),0)+IF(AND(Schulden!J16&lt;Schulden!J15,AJ106&gt;0),MAX(0,AJ106+AK106-MIN(Schulden!G16,AJ106+AK106)),0)+IF(AND(Schulden!J17&lt;Schulden!J15,AN106&gt;0),MAX(0,AN106+AO106-MIN(Schulden!G17,AN106+AO106)),0)+IF(AND(Schulden!J18&lt;Schulden!J15,AR106&gt;0),MAX(0,AR106+AS106-MIN(Schulden!G18,AR106+AS106)),0)+IF(AND(Schulden!J19&lt;Schulden!J15,AV106&gt;0),MAX(0,AV106+AW106-MIN(Schulden!G19,AV106+AW106)),0)+IF(AND(Schulden!J20&lt;Schulden!J15,AZ106&gt;0),MAX(0,AZ106+BA106-MIN(Schulden!G20,AZ106+BA106)),0)+IF(AND(Schulden!J21&lt;Schulden!J15,BD106&gt;0),MAX(0,BD106+BE106-MIN(Schulden!G21,BD106+BE106)),0)+IF(AND(Schulden!J22&lt;Schulden!J15,BH106&gt;0),MAX(0,BH106+BI106-MIN(Schulden!G22,BH106+BI106)),0))),MAX(0,AF106+AG106-MIN(Schulden!G15,AF106+AG106)))+SUMIFS(Sonderzahlungen!$D$8:$D$67,Sonderzahlungen!$G$8:$G$67,$B106,Sonderzahlungen!$E$8:$E$67,"Gezielte Schuld",Sonderzahlungen!$F$8:$F$67,Schulden!B15)))</f>
        <v/>
      </c>
      <c r="AI106" s="24">
        <f>MAX(0,AF106+AG106-AH106)</f>
        <v/>
      </c>
      <c r="AJ106" s="24">
        <f>AM105</f>
        <v/>
      </c>
      <c r="AK106" s="24">
        <f>IF(AJ106&lt;=0,0,AJ106*Schulden!F16/12)</f>
        <v/>
      </c>
      <c r="AL106" s="24">
        <f>IF(AJ106&lt;=0,0,MIN(AJ106+AK106,MIN(Schulden!G16,AJ106+AK106)+MIN(MAX(0,Strategie!$C$9+SUMIFS(Sonderzahlungen!$D$8:$D$67,Sonderzahlungen!$G$8:$G$67,$B106,Sonderzahlungen!$E$8:$E$67,"Nach Strategie")-(IF(AND(Schulden!J8&lt;Schulden!J16,D106&gt;0),MAX(0,D106+E106-MIN(Schulden!G8,D106+E106)),0)+IF(AND(Schulden!J9&lt;Schulden!J16,H106&gt;0),MAX(0,H106+I106-MIN(Schulden!G9,H106+I106)),0)+IF(AND(Schulden!J10&lt;Schulden!J16,L106&gt;0),MAX(0,L106+M106-MIN(Schulden!G10,L106+M106)),0)+IF(AND(Schulden!J11&lt;Schulden!J16,P106&gt;0),MAX(0,P106+Q106-MIN(Schulden!G11,P106+Q106)),0)+IF(AND(Schulden!J12&lt;Schulden!J16,T106&gt;0),MAX(0,T106+U106-MIN(Schulden!G12,T106+U106)),0)+IF(AND(Schulden!J13&lt;Schulden!J16,X106&gt;0),MAX(0,X106+Y106-MIN(Schulden!G13,X106+Y106)),0)+IF(AND(Schulden!J14&lt;Schulden!J16,AB106&gt;0),MAX(0,AB106+AC106-MIN(Schulden!G14,AB106+AC106)),0)+IF(AND(Schulden!J15&lt;Schulden!J16,AF106&gt;0),MAX(0,AF106+AG106-MIN(Schulden!G15,AF106+AG106)),0)+IF(AND(Schulden!J16&lt;Schulden!J16,AJ106&gt;0),MAX(0,AJ106+AK106-MIN(Schulden!G16,AJ106+AK106)),0)+IF(AND(Schulden!J17&lt;Schulden!J16,AN106&gt;0),MAX(0,AN106+AO106-MIN(Schulden!G17,AN106+AO106)),0)+IF(AND(Schulden!J18&lt;Schulden!J16,AR106&gt;0),MAX(0,AR106+AS106-MIN(Schulden!G18,AR106+AS106)),0)+IF(AND(Schulden!J19&lt;Schulden!J16,AV106&gt;0),MAX(0,AV106+AW106-MIN(Schulden!G19,AV106+AW106)),0)+IF(AND(Schulden!J20&lt;Schulden!J16,AZ106&gt;0),MAX(0,AZ106+BA106-MIN(Schulden!G20,AZ106+BA106)),0)+IF(AND(Schulden!J21&lt;Schulden!J16,BD106&gt;0),MAX(0,BD106+BE106-MIN(Schulden!G21,BD106+BE106)),0)+IF(AND(Schulden!J22&lt;Schulden!J16,BH106&gt;0),MAX(0,BH106+BI106-MIN(Schulden!G22,BH106+BI106)),0))),MAX(0,AJ106+AK106-MIN(Schulden!G16,AJ106+AK106)))+SUMIFS(Sonderzahlungen!$D$8:$D$67,Sonderzahlungen!$G$8:$G$67,$B106,Sonderzahlungen!$E$8:$E$67,"Gezielte Schuld",Sonderzahlungen!$F$8:$F$67,Schulden!B16)))</f>
        <v/>
      </c>
      <c r="AM106" s="24">
        <f>MAX(0,AJ106+AK106-AL106)</f>
        <v/>
      </c>
      <c r="AN106" s="24">
        <f>AQ105</f>
        <v/>
      </c>
      <c r="AO106" s="24">
        <f>IF(AN106&lt;=0,0,AN106*Schulden!F17/12)</f>
        <v/>
      </c>
      <c r="AP106" s="24">
        <f>IF(AN106&lt;=0,0,MIN(AN106+AO106,MIN(Schulden!G17,AN106+AO106)+MIN(MAX(0,Strategie!$C$9+SUMIFS(Sonderzahlungen!$D$8:$D$67,Sonderzahlungen!$G$8:$G$67,$B106,Sonderzahlungen!$E$8:$E$67,"Nach Strategie")-(IF(AND(Schulden!J8&lt;Schulden!J17,D106&gt;0),MAX(0,D106+E106-MIN(Schulden!G8,D106+E106)),0)+IF(AND(Schulden!J9&lt;Schulden!J17,H106&gt;0),MAX(0,H106+I106-MIN(Schulden!G9,H106+I106)),0)+IF(AND(Schulden!J10&lt;Schulden!J17,L106&gt;0),MAX(0,L106+M106-MIN(Schulden!G10,L106+M106)),0)+IF(AND(Schulden!J11&lt;Schulden!J17,P106&gt;0),MAX(0,P106+Q106-MIN(Schulden!G11,P106+Q106)),0)+IF(AND(Schulden!J12&lt;Schulden!J17,T106&gt;0),MAX(0,T106+U106-MIN(Schulden!G12,T106+U106)),0)+IF(AND(Schulden!J13&lt;Schulden!J17,X106&gt;0),MAX(0,X106+Y106-MIN(Schulden!G13,X106+Y106)),0)+IF(AND(Schulden!J14&lt;Schulden!J17,AB106&gt;0),MAX(0,AB106+AC106-MIN(Schulden!G14,AB106+AC106)),0)+IF(AND(Schulden!J15&lt;Schulden!J17,AF106&gt;0),MAX(0,AF106+AG106-MIN(Schulden!G15,AF106+AG106)),0)+IF(AND(Schulden!J16&lt;Schulden!J17,AJ106&gt;0),MAX(0,AJ106+AK106-MIN(Schulden!G16,AJ106+AK106)),0)+IF(AND(Schulden!J17&lt;Schulden!J17,AN106&gt;0),MAX(0,AN106+AO106-MIN(Schulden!G17,AN106+AO106)),0)+IF(AND(Schulden!J18&lt;Schulden!J17,AR106&gt;0),MAX(0,AR106+AS106-MIN(Schulden!G18,AR106+AS106)),0)+IF(AND(Schulden!J19&lt;Schulden!J17,AV106&gt;0),MAX(0,AV106+AW106-MIN(Schulden!G19,AV106+AW106)),0)+IF(AND(Schulden!J20&lt;Schulden!J17,AZ106&gt;0),MAX(0,AZ106+BA106-MIN(Schulden!G20,AZ106+BA106)),0)+IF(AND(Schulden!J21&lt;Schulden!J17,BD106&gt;0),MAX(0,BD106+BE106-MIN(Schulden!G21,BD106+BE106)),0)+IF(AND(Schulden!J22&lt;Schulden!J17,BH106&gt;0),MAX(0,BH106+BI106-MIN(Schulden!G22,BH106+BI106)),0))),MAX(0,AN106+AO106-MIN(Schulden!G17,AN106+AO106)))+SUMIFS(Sonderzahlungen!$D$8:$D$67,Sonderzahlungen!$G$8:$G$67,$B106,Sonderzahlungen!$E$8:$E$67,"Gezielte Schuld",Sonderzahlungen!$F$8:$F$67,Schulden!B17)))</f>
        <v/>
      </c>
      <c r="AQ106" s="24">
        <f>MAX(0,AN106+AO106-AP106)</f>
        <v/>
      </c>
      <c r="AR106" s="24">
        <f>AU105</f>
        <v/>
      </c>
      <c r="AS106" s="24">
        <f>IF(AR106&lt;=0,0,AR106*Schulden!F18/12)</f>
        <v/>
      </c>
      <c r="AT106" s="24">
        <f>IF(AR106&lt;=0,0,MIN(AR106+AS106,MIN(Schulden!G18,AR106+AS106)+MIN(MAX(0,Strategie!$C$9+SUMIFS(Sonderzahlungen!$D$8:$D$67,Sonderzahlungen!$G$8:$G$67,$B106,Sonderzahlungen!$E$8:$E$67,"Nach Strategie")-(IF(AND(Schulden!J8&lt;Schulden!J18,D106&gt;0),MAX(0,D106+E106-MIN(Schulden!G8,D106+E106)),0)+IF(AND(Schulden!J9&lt;Schulden!J18,H106&gt;0),MAX(0,H106+I106-MIN(Schulden!G9,H106+I106)),0)+IF(AND(Schulden!J10&lt;Schulden!J18,L106&gt;0),MAX(0,L106+M106-MIN(Schulden!G10,L106+M106)),0)+IF(AND(Schulden!J11&lt;Schulden!J18,P106&gt;0),MAX(0,P106+Q106-MIN(Schulden!G11,P106+Q106)),0)+IF(AND(Schulden!J12&lt;Schulden!J18,T106&gt;0),MAX(0,T106+U106-MIN(Schulden!G12,T106+U106)),0)+IF(AND(Schulden!J13&lt;Schulden!J18,X106&gt;0),MAX(0,X106+Y106-MIN(Schulden!G13,X106+Y106)),0)+IF(AND(Schulden!J14&lt;Schulden!J18,AB106&gt;0),MAX(0,AB106+AC106-MIN(Schulden!G14,AB106+AC106)),0)+IF(AND(Schulden!J15&lt;Schulden!J18,AF106&gt;0),MAX(0,AF106+AG106-MIN(Schulden!G15,AF106+AG106)),0)+IF(AND(Schulden!J16&lt;Schulden!J18,AJ106&gt;0),MAX(0,AJ106+AK106-MIN(Schulden!G16,AJ106+AK106)),0)+IF(AND(Schulden!J17&lt;Schulden!J18,AN106&gt;0),MAX(0,AN106+AO106-MIN(Schulden!G17,AN106+AO106)),0)+IF(AND(Schulden!J18&lt;Schulden!J18,AR106&gt;0),MAX(0,AR106+AS106-MIN(Schulden!G18,AR106+AS106)),0)+IF(AND(Schulden!J19&lt;Schulden!J18,AV106&gt;0),MAX(0,AV106+AW106-MIN(Schulden!G19,AV106+AW106)),0)+IF(AND(Schulden!J20&lt;Schulden!J18,AZ106&gt;0),MAX(0,AZ106+BA106-MIN(Schulden!G20,AZ106+BA106)),0)+IF(AND(Schulden!J21&lt;Schulden!J18,BD106&gt;0),MAX(0,BD106+BE106-MIN(Schulden!G21,BD106+BE106)),0)+IF(AND(Schulden!J22&lt;Schulden!J18,BH106&gt;0),MAX(0,BH106+BI106-MIN(Schulden!G22,BH106+BI106)),0))),MAX(0,AR106+AS106-MIN(Schulden!G18,AR106+AS106)))+SUMIFS(Sonderzahlungen!$D$8:$D$67,Sonderzahlungen!$G$8:$G$67,$B106,Sonderzahlungen!$E$8:$E$67,"Gezielte Schuld",Sonderzahlungen!$F$8:$F$67,Schulden!B18)))</f>
        <v/>
      </c>
      <c r="AU106" s="24">
        <f>MAX(0,AR106+AS106-AT106)</f>
        <v/>
      </c>
      <c r="AV106" s="24">
        <f>AY105</f>
        <v/>
      </c>
      <c r="AW106" s="24">
        <f>IF(AV106&lt;=0,0,AV106*Schulden!F19/12)</f>
        <v/>
      </c>
      <c r="AX106" s="24">
        <f>IF(AV106&lt;=0,0,MIN(AV106+AW106,MIN(Schulden!G19,AV106+AW106)+MIN(MAX(0,Strategie!$C$9+SUMIFS(Sonderzahlungen!$D$8:$D$67,Sonderzahlungen!$G$8:$G$67,$B106,Sonderzahlungen!$E$8:$E$67,"Nach Strategie")-(IF(AND(Schulden!J8&lt;Schulden!J19,D106&gt;0),MAX(0,D106+E106-MIN(Schulden!G8,D106+E106)),0)+IF(AND(Schulden!J9&lt;Schulden!J19,H106&gt;0),MAX(0,H106+I106-MIN(Schulden!G9,H106+I106)),0)+IF(AND(Schulden!J10&lt;Schulden!J19,L106&gt;0),MAX(0,L106+M106-MIN(Schulden!G10,L106+M106)),0)+IF(AND(Schulden!J11&lt;Schulden!J19,P106&gt;0),MAX(0,P106+Q106-MIN(Schulden!G11,P106+Q106)),0)+IF(AND(Schulden!J12&lt;Schulden!J19,T106&gt;0),MAX(0,T106+U106-MIN(Schulden!G12,T106+U106)),0)+IF(AND(Schulden!J13&lt;Schulden!J19,X106&gt;0),MAX(0,X106+Y106-MIN(Schulden!G13,X106+Y106)),0)+IF(AND(Schulden!J14&lt;Schulden!J19,AB106&gt;0),MAX(0,AB106+AC106-MIN(Schulden!G14,AB106+AC106)),0)+IF(AND(Schulden!J15&lt;Schulden!J19,AF106&gt;0),MAX(0,AF106+AG106-MIN(Schulden!G15,AF106+AG106)),0)+IF(AND(Schulden!J16&lt;Schulden!J19,AJ106&gt;0),MAX(0,AJ106+AK106-MIN(Schulden!G16,AJ106+AK106)),0)+IF(AND(Schulden!J17&lt;Schulden!J19,AN106&gt;0),MAX(0,AN106+AO106-MIN(Schulden!G17,AN106+AO106)),0)+IF(AND(Schulden!J18&lt;Schulden!J19,AR106&gt;0),MAX(0,AR106+AS106-MIN(Schulden!G18,AR106+AS106)),0)+IF(AND(Schulden!J19&lt;Schulden!J19,AV106&gt;0),MAX(0,AV106+AW106-MIN(Schulden!G19,AV106+AW106)),0)+IF(AND(Schulden!J20&lt;Schulden!J19,AZ106&gt;0),MAX(0,AZ106+BA106-MIN(Schulden!G20,AZ106+BA106)),0)+IF(AND(Schulden!J21&lt;Schulden!J19,BD106&gt;0),MAX(0,BD106+BE106-MIN(Schulden!G21,BD106+BE106)),0)+IF(AND(Schulden!J22&lt;Schulden!J19,BH106&gt;0),MAX(0,BH106+BI106-MIN(Schulden!G22,BH106+BI106)),0))),MAX(0,AV106+AW106-MIN(Schulden!G19,AV106+AW106)))+SUMIFS(Sonderzahlungen!$D$8:$D$67,Sonderzahlungen!$G$8:$G$67,$B106,Sonderzahlungen!$E$8:$E$67,"Gezielte Schuld",Sonderzahlungen!$F$8:$F$67,Schulden!B19)))</f>
        <v/>
      </c>
      <c r="AY106" s="24">
        <f>MAX(0,AV106+AW106-AX106)</f>
        <v/>
      </c>
      <c r="AZ106" s="24">
        <f>BC105</f>
        <v/>
      </c>
      <c r="BA106" s="24">
        <f>IF(AZ106&lt;=0,0,AZ106*Schulden!F20/12)</f>
        <v/>
      </c>
      <c r="BB106" s="24">
        <f>IF(AZ106&lt;=0,0,MIN(AZ106+BA106,MIN(Schulden!G20,AZ106+BA106)+MIN(MAX(0,Strategie!$C$9+SUMIFS(Sonderzahlungen!$D$8:$D$67,Sonderzahlungen!$G$8:$G$67,$B106,Sonderzahlungen!$E$8:$E$67,"Nach Strategie")-(IF(AND(Schulden!J8&lt;Schulden!J20,D106&gt;0),MAX(0,D106+E106-MIN(Schulden!G8,D106+E106)),0)+IF(AND(Schulden!J9&lt;Schulden!J20,H106&gt;0),MAX(0,H106+I106-MIN(Schulden!G9,H106+I106)),0)+IF(AND(Schulden!J10&lt;Schulden!J20,L106&gt;0),MAX(0,L106+M106-MIN(Schulden!G10,L106+M106)),0)+IF(AND(Schulden!J11&lt;Schulden!J20,P106&gt;0),MAX(0,P106+Q106-MIN(Schulden!G11,P106+Q106)),0)+IF(AND(Schulden!J12&lt;Schulden!J20,T106&gt;0),MAX(0,T106+U106-MIN(Schulden!G12,T106+U106)),0)+IF(AND(Schulden!J13&lt;Schulden!J20,X106&gt;0),MAX(0,X106+Y106-MIN(Schulden!G13,X106+Y106)),0)+IF(AND(Schulden!J14&lt;Schulden!J20,AB106&gt;0),MAX(0,AB106+AC106-MIN(Schulden!G14,AB106+AC106)),0)+IF(AND(Schulden!J15&lt;Schulden!J20,AF106&gt;0),MAX(0,AF106+AG106-MIN(Schulden!G15,AF106+AG106)),0)+IF(AND(Schulden!J16&lt;Schulden!J20,AJ106&gt;0),MAX(0,AJ106+AK106-MIN(Schulden!G16,AJ106+AK106)),0)+IF(AND(Schulden!J17&lt;Schulden!J20,AN106&gt;0),MAX(0,AN106+AO106-MIN(Schulden!G17,AN106+AO106)),0)+IF(AND(Schulden!J18&lt;Schulden!J20,AR106&gt;0),MAX(0,AR106+AS106-MIN(Schulden!G18,AR106+AS106)),0)+IF(AND(Schulden!J19&lt;Schulden!J20,AV106&gt;0),MAX(0,AV106+AW106-MIN(Schulden!G19,AV106+AW106)),0)+IF(AND(Schulden!J20&lt;Schulden!J20,AZ106&gt;0),MAX(0,AZ106+BA106-MIN(Schulden!G20,AZ106+BA106)),0)+IF(AND(Schulden!J21&lt;Schulden!J20,BD106&gt;0),MAX(0,BD106+BE106-MIN(Schulden!G21,BD106+BE106)),0)+IF(AND(Schulden!J22&lt;Schulden!J20,BH106&gt;0),MAX(0,BH106+BI106-MIN(Schulden!G22,BH106+BI106)),0))),MAX(0,AZ106+BA106-MIN(Schulden!G20,AZ106+BA106)))+SUMIFS(Sonderzahlungen!$D$8:$D$67,Sonderzahlungen!$G$8:$G$67,$B106,Sonderzahlungen!$E$8:$E$67,"Gezielte Schuld",Sonderzahlungen!$F$8:$F$67,Schulden!B20)))</f>
        <v/>
      </c>
      <c r="BC106" s="24">
        <f>MAX(0,AZ106+BA106-BB106)</f>
        <v/>
      </c>
      <c r="BD106" s="24">
        <f>BG105</f>
        <v/>
      </c>
      <c r="BE106" s="24">
        <f>IF(BD106&lt;=0,0,BD106*Schulden!F21/12)</f>
        <v/>
      </c>
      <c r="BF106" s="24">
        <f>IF(BD106&lt;=0,0,MIN(BD106+BE106,MIN(Schulden!G21,BD106+BE106)+MIN(MAX(0,Strategie!$C$9+SUMIFS(Sonderzahlungen!$D$8:$D$67,Sonderzahlungen!$G$8:$G$67,$B106,Sonderzahlungen!$E$8:$E$67,"Nach Strategie")-(IF(AND(Schulden!J8&lt;Schulden!J21,D106&gt;0),MAX(0,D106+E106-MIN(Schulden!G8,D106+E106)),0)+IF(AND(Schulden!J9&lt;Schulden!J21,H106&gt;0),MAX(0,H106+I106-MIN(Schulden!G9,H106+I106)),0)+IF(AND(Schulden!J10&lt;Schulden!J21,L106&gt;0),MAX(0,L106+M106-MIN(Schulden!G10,L106+M106)),0)+IF(AND(Schulden!J11&lt;Schulden!J21,P106&gt;0),MAX(0,P106+Q106-MIN(Schulden!G11,P106+Q106)),0)+IF(AND(Schulden!J12&lt;Schulden!J21,T106&gt;0),MAX(0,T106+U106-MIN(Schulden!G12,T106+U106)),0)+IF(AND(Schulden!J13&lt;Schulden!J21,X106&gt;0),MAX(0,X106+Y106-MIN(Schulden!G13,X106+Y106)),0)+IF(AND(Schulden!J14&lt;Schulden!J21,AB106&gt;0),MAX(0,AB106+AC106-MIN(Schulden!G14,AB106+AC106)),0)+IF(AND(Schulden!J15&lt;Schulden!J21,AF106&gt;0),MAX(0,AF106+AG106-MIN(Schulden!G15,AF106+AG106)),0)+IF(AND(Schulden!J16&lt;Schulden!J21,AJ106&gt;0),MAX(0,AJ106+AK106-MIN(Schulden!G16,AJ106+AK106)),0)+IF(AND(Schulden!J17&lt;Schulden!J21,AN106&gt;0),MAX(0,AN106+AO106-MIN(Schulden!G17,AN106+AO106)),0)+IF(AND(Schulden!J18&lt;Schulden!J21,AR106&gt;0),MAX(0,AR106+AS106-MIN(Schulden!G18,AR106+AS106)),0)+IF(AND(Schulden!J19&lt;Schulden!J21,AV106&gt;0),MAX(0,AV106+AW106-MIN(Schulden!G19,AV106+AW106)),0)+IF(AND(Schulden!J20&lt;Schulden!J21,AZ106&gt;0),MAX(0,AZ106+BA106-MIN(Schulden!G20,AZ106+BA106)),0)+IF(AND(Schulden!J21&lt;Schulden!J21,BD106&gt;0),MAX(0,BD106+BE106-MIN(Schulden!G21,BD106+BE106)),0)+IF(AND(Schulden!J22&lt;Schulden!J21,BH106&gt;0),MAX(0,BH106+BI106-MIN(Schulden!G22,BH106+BI106)),0))),MAX(0,BD106+BE106-MIN(Schulden!G21,BD106+BE106)))+SUMIFS(Sonderzahlungen!$D$8:$D$67,Sonderzahlungen!$G$8:$G$67,$B106,Sonderzahlungen!$E$8:$E$67,"Gezielte Schuld",Sonderzahlungen!$F$8:$F$67,Schulden!B21)))</f>
        <v/>
      </c>
      <c r="BG106" s="24">
        <f>MAX(0,BD106+BE106-BF106)</f>
        <v/>
      </c>
      <c r="BH106" s="24">
        <f>BK105</f>
        <v/>
      </c>
      <c r="BI106" s="24">
        <f>IF(BH106&lt;=0,0,BH106*Schulden!F22/12)</f>
        <v/>
      </c>
      <c r="BJ106" s="24">
        <f>IF(BH106&lt;=0,0,MIN(BH106+BI106,MIN(Schulden!G22,BH106+BI106)+MIN(MAX(0,Strategie!$C$9+SUMIFS(Sonderzahlungen!$D$8:$D$67,Sonderzahlungen!$G$8:$G$67,$B106,Sonderzahlungen!$E$8:$E$67,"Nach Strategie")-(IF(AND(Schulden!J8&lt;Schulden!J22,D106&gt;0),MAX(0,D106+E106-MIN(Schulden!G8,D106+E106)),0)+IF(AND(Schulden!J9&lt;Schulden!J22,H106&gt;0),MAX(0,H106+I106-MIN(Schulden!G9,H106+I106)),0)+IF(AND(Schulden!J10&lt;Schulden!J22,L106&gt;0),MAX(0,L106+M106-MIN(Schulden!G10,L106+M106)),0)+IF(AND(Schulden!J11&lt;Schulden!J22,P106&gt;0),MAX(0,P106+Q106-MIN(Schulden!G11,P106+Q106)),0)+IF(AND(Schulden!J12&lt;Schulden!J22,T106&gt;0),MAX(0,T106+U106-MIN(Schulden!G12,T106+U106)),0)+IF(AND(Schulden!J13&lt;Schulden!J22,X106&gt;0),MAX(0,X106+Y106-MIN(Schulden!G13,X106+Y106)),0)+IF(AND(Schulden!J14&lt;Schulden!J22,AB106&gt;0),MAX(0,AB106+AC106-MIN(Schulden!G14,AB106+AC106)),0)+IF(AND(Schulden!J15&lt;Schulden!J22,AF106&gt;0),MAX(0,AF106+AG106-MIN(Schulden!G15,AF106+AG106)),0)+IF(AND(Schulden!J16&lt;Schulden!J22,AJ106&gt;0),MAX(0,AJ106+AK106-MIN(Schulden!G16,AJ106+AK106)),0)+IF(AND(Schulden!J17&lt;Schulden!J22,AN106&gt;0),MAX(0,AN106+AO106-MIN(Schulden!G17,AN106+AO106)),0)+IF(AND(Schulden!J18&lt;Schulden!J22,AR106&gt;0),MAX(0,AR106+AS106-MIN(Schulden!G18,AR106+AS106)),0)+IF(AND(Schulden!J19&lt;Schulden!J22,AV106&gt;0),MAX(0,AV106+AW106-MIN(Schulden!G19,AV106+AW106)),0)+IF(AND(Schulden!J20&lt;Schulden!J22,AZ106&gt;0),MAX(0,AZ106+BA106-MIN(Schulden!G20,AZ106+BA106)),0)+IF(AND(Schulden!J21&lt;Schulden!J22,BD106&gt;0),MAX(0,BD106+BE106-MIN(Schulden!G21,BD106+BE106)),0)+IF(AND(Schulden!J22&lt;Schulden!J22,BH106&gt;0),MAX(0,BH106+BI106-MIN(Schulden!G22,BH106+BI106)),0))),MAX(0,BH106+BI106-MIN(Schulden!G22,BH106+BI106)))+SUMIFS(Sonderzahlungen!$D$8:$D$67,Sonderzahlungen!$G$8:$G$67,$B106,Sonderzahlungen!$E$8:$E$67,"Gezielte Schuld",Sonderzahlungen!$F$8:$F$67,Schulden!B22)))</f>
        <v/>
      </c>
      <c r="BK106" s="24">
        <f>MAX(0,BH106+BI106-BJ106)</f>
        <v/>
      </c>
    </row>
    <row r="107">
      <c r="B107" s="23">
        <f>EDATE(B106,1)</f>
        <v/>
      </c>
      <c r="C107" s="24">
        <f>SUMIFS(Sonderzahlungen!$D$8:$D$67,Sonderzahlungen!$G$8:$G$67,B107)</f>
        <v/>
      </c>
      <c r="D107" s="24">
        <f>G106</f>
        <v/>
      </c>
      <c r="E107" s="24">
        <f>IF(D107&lt;=0,0,D107*Schulden!F8/12)</f>
        <v/>
      </c>
      <c r="F107" s="24">
        <f>IF(D107&lt;=0,0,MIN(D107+E107,MIN(Schulden!G8,D107+E107)+MIN(MAX(0,Strategie!$C$9+SUMIFS(Sonderzahlungen!$D$8:$D$67,Sonderzahlungen!$G$8:$G$67,$B107,Sonderzahlungen!$E$8:$E$67,"Nach Strategie")-(IF(AND(Schulden!J8&lt;Schulden!J8,D107&gt;0),MAX(0,D107+E107-MIN(Schulden!G8,D107+E107)),0)+IF(AND(Schulden!J9&lt;Schulden!J8,H107&gt;0),MAX(0,H107+I107-MIN(Schulden!G9,H107+I107)),0)+IF(AND(Schulden!J10&lt;Schulden!J8,L107&gt;0),MAX(0,L107+M107-MIN(Schulden!G10,L107+M107)),0)+IF(AND(Schulden!J11&lt;Schulden!J8,P107&gt;0),MAX(0,P107+Q107-MIN(Schulden!G11,P107+Q107)),0)+IF(AND(Schulden!J12&lt;Schulden!J8,T107&gt;0),MAX(0,T107+U107-MIN(Schulden!G12,T107+U107)),0)+IF(AND(Schulden!J13&lt;Schulden!J8,X107&gt;0),MAX(0,X107+Y107-MIN(Schulden!G13,X107+Y107)),0)+IF(AND(Schulden!J14&lt;Schulden!J8,AB107&gt;0),MAX(0,AB107+AC107-MIN(Schulden!G14,AB107+AC107)),0)+IF(AND(Schulden!J15&lt;Schulden!J8,AF107&gt;0),MAX(0,AF107+AG107-MIN(Schulden!G15,AF107+AG107)),0)+IF(AND(Schulden!J16&lt;Schulden!J8,AJ107&gt;0),MAX(0,AJ107+AK107-MIN(Schulden!G16,AJ107+AK107)),0)+IF(AND(Schulden!J17&lt;Schulden!J8,AN107&gt;0),MAX(0,AN107+AO107-MIN(Schulden!G17,AN107+AO107)),0)+IF(AND(Schulden!J18&lt;Schulden!J8,AR107&gt;0),MAX(0,AR107+AS107-MIN(Schulden!G18,AR107+AS107)),0)+IF(AND(Schulden!J19&lt;Schulden!J8,AV107&gt;0),MAX(0,AV107+AW107-MIN(Schulden!G19,AV107+AW107)),0)+IF(AND(Schulden!J20&lt;Schulden!J8,AZ107&gt;0),MAX(0,AZ107+BA107-MIN(Schulden!G20,AZ107+BA107)),0)+IF(AND(Schulden!J21&lt;Schulden!J8,BD107&gt;0),MAX(0,BD107+BE107-MIN(Schulden!G21,BD107+BE107)),0)+IF(AND(Schulden!J22&lt;Schulden!J8,BH107&gt;0),MAX(0,BH107+BI107-MIN(Schulden!G22,BH107+BI107)),0))),MAX(0,D107+E107-MIN(Schulden!G8,D107+E107)))+SUMIFS(Sonderzahlungen!$D$8:$D$67,Sonderzahlungen!$G$8:$G$67,$B107,Sonderzahlungen!$E$8:$E$67,"Gezielte Schuld",Sonderzahlungen!$F$8:$F$67,Schulden!B8)))</f>
        <v/>
      </c>
      <c r="G107" s="24">
        <f>MAX(0,D107+E107-F107)</f>
        <v/>
      </c>
      <c r="H107" s="24">
        <f>K106</f>
        <v/>
      </c>
      <c r="I107" s="24">
        <f>IF(H107&lt;=0,0,H107*Schulden!F9/12)</f>
        <v/>
      </c>
      <c r="J107" s="24">
        <f>IF(H107&lt;=0,0,MIN(H107+I107,MIN(Schulden!G9,H107+I107)+MIN(MAX(0,Strategie!$C$9+SUMIFS(Sonderzahlungen!$D$8:$D$67,Sonderzahlungen!$G$8:$G$67,$B107,Sonderzahlungen!$E$8:$E$67,"Nach Strategie")-(IF(AND(Schulden!J8&lt;Schulden!J9,D107&gt;0),MAX(0,D107+E107-MIN(Schulden!G8,D107+E107)),0)+IF(AND(Schulden!J9&lt;Schulden!J9,H107&gt;0),MAX(0,H107+I107-MIN(Schulden!G9,H107+I107)),0)+IF(AND(Schulden!J10&lt;Schulden!J9,L107&gt;0),MAX(0,L107+M107-MIN(Schulden!G10,L107+M107)),0)+IF(AND(Schulden!J11&lt;Schulden!J9,P107&gt;0),MAX(0,P107+Q107-MIN(Schulden!G11,P107+Q107)),0)+IF(AND(Schulden!J12&lt;Schulden!J9,T107&gt;0),MAX(0,T107+U107-MIN(Schulden!G12,T107+U107)),0)+IF(AND(Schulden!J13&lt;Schulden!J9,X107&gt;0),MAX(0,X107+Y107-MIN(Schulden!G13,X107+Y107)),0)+IF(AND(Schulden!J14&lt;Schulden!J9,AB107&gt;0),MAX(0,AB107+AC107-MIN(Schulden!G14,AB107+AC107)),0)+IF(AND(Schulden!J15&lt;Schulden!J9,AF107&gt;0),MAX(0,AF107+AG107-MIN(Schulden!G15,AF107+AG107)),0)+IF(AND(Schulden!J16&lt;Schulden!J9,AJ107&gt;0),MAX(0,AJ107+AK107-MIN(Schulden!G16,AJ107+AK107)),0)+IF(AND(Schulden!J17&lt;Schulden!J9,AN107&gt;0),MAX(0,AN107+AO107-MIN(Schulden!G17,AN107+AO107)),0)+IF(AND(Schulden!J18&lt;Schulden!J9,AR107&gt;0),MAX(0,AR107+AS107-MIN(Schulden!G18,AR107+AS107)),0)+IF(AND(Schulden!J19&lt;Schulden!J9,AV107&gt;0),MAX(0,AV107+AW107-MIN(Schulden!G19,AV107+AW107)),0)+IF(AND(Schulden!J20&lt;Schulden!J9,AZ107&gt;0),MAX(0,AZ107+BA107-MIN(Schulden!G20,AZ107+BA107)),0)+IF(AND(Schulden!J21&lt;Schulden!J9,BD107&gt;0),MAX(0,BD107+BE107-MIN(Schulden!G21,BD107+BE107)),0)+IF(AND(Schulden!J22&lt;Schulden!J9,BH107&gt;0),MAX(0,BH107+BI107-MIN(Schulden!G22,BH107+BI107)),0))),MAX(0,H107+I107-MIN(Schulden!G9,H107+I107)))+SUMIFS(Sonderzahlungen!$D$8:$D$67,Sonderzahlungen!$G$8:$G$67,$B107,Sonderzahlungen!$E$8:$E$67,"Gezielte Schuld",Sonderzahlungen!$F$8:$F$67,Schulden!B9)))</f>
        <v/>
      </c>
      <c r="K107" s="24">
        <f>MAX(0,H107+I107-J107)</f>
        <v/>
      </c>
      <c r="L107" s="24">
        <f>O106</f>
        <v/>
      </c>
      <c r="M107" s="24">
        <f>IF(L107&lt;=0,0,L107*Schulden!F10/12)</f>
        <v/>
      </c>
      <c r="N107" s="24">
        <f>IF(L107&lt;=0,0,MIN(L107+M107,MIN(Schulden!G10,L107+M107)+MIN(MAX(0,Strategie!$C$9+SUMIFS(Sonderzahlungen!$D$8:$D$67,Sonderzahlungen!$G$8:$G$67,$B107,Sonderzahlungen!$E$8:$E$67,"Nach Strategie")-(IF(AND(Schulden!J8&lt;Schulden!J10,D107&gt;0),MAX(0,D107+E107-MIN(Schulden!G8,D107+E107)),0)+IF(AND(Schulden!J9&lt;Schulden!J10,H107&gt;0),MAX(0,H107+I107-MIN(Schulden!G9,H107+I107)),0)+IF(AND(Schulden!J10&lt;Schulden!J10,L107&gt;0),MAX(0,L107+M107-MIN(Schulden!G10,L107+M107)),0)+IF(AND(Schulden!J11&lt;Schulden!J10,P107&gt;0),MAX(0,P107+Q107-MIN(Schulden!G11,P107+Q107)),0)+IF(AND(Schulden!J12&lt;Schulden!J10,T107&gt;0),MAX(0,T107+U107-MIN(Schulden!G12,T107+U107)),0)+IF(AND(Schulden!J13&lt;Schulden!J10,X107&gt;0),MAX(0,X107+Y107-MIN(Schulden!G13,X107+Y107)),0)+IF(AND(Schulden!J14&lt;Schulden!J10,AB107&gt;0),MAX(0,AB107+AC107-MIN(Schulden!G14,AB107+AC107)),0)+IF(AND(Schulden!J15&lt;Schulden!J10,AF107&gt;0),MAX(0,AF107+AG107-MIN(Schulden!G15,AF107+AG107)),0)+IF(AND(Schulden!J16&lt;Schulden!J10,AJ107&gt;0),MAX(0,AJ107+AK107-MIN(Schulden!G16,AJ107+AK107)),0)+IF(AND(Schulden!J17&lt;Schulden!J10,AN107&gt;0),MAX(0,AN107+AO107-MIN(Schulden!G17,AN107+AO107)),0)+IF(AND(Schulden!J18&lt;Schulden!J10,AR107&gt;0),MAX(0,AR107+AS107-MIN(Schulden!G18,AR107+AS107)),0)+IF(AND(Schulden!J19&lt;Schulden!J10,AV107&gt;0),MAX(0,AV107+AW107-MIN(Schulden!G19,AV107+AW107)),0)+IF(AND(Schulden!J20&lt;Schulden!J10,AZ107&gt;0),MAX(0,AZ107+BA107-MIN(Schulden!G20,AZ107+BA107)),0)+IF(AND(Schulden!J21&lt;Schulden!J10,BD107&gt;0),MAX(0,BD107+BE107-MIN(Schulden!G21,BD107+BE107)),0)+IF(AND(Schulden!J22&lt;Schulden!J10,BH107&gt;0),MAX(0,BH107+BI107-MIN(Schulden!G22,BH107+BI107)),0))),MAX(0,L107+M107-MIN(Schulden!G10,L107+M107)))+SUMIFS(Sonderzahlungen!$D$8:$D$67,Sonderzahlungen!$G$8:$G$67,$B107,Sonderzahlungen!$E$8:$E$67,"Gezielte Schuld",Sonderzahlungen!$F$8:$F$67,Schulden!B10)))</f>
        <v/>
      </c>
      <c r="O107" s="24">
        <f>MAX(0,L107+M107-N107)</f>
        <v/>
      </c>
      <c r="P107" s="24">
        <f>S106</f>
        <v/>
      </c>
      <c r="Q107" s="24">
        <f>IF(P107&lt;=0,0,P107*Schulden!F11/12)</f>
        <v/>
      </c>
      <c r="R107" s="24">
        <f>IF(P107&lt;=0,0,MIN(P107+Q107,MIN(Schulden!G11,P107+Q107)+MIN(MAX(0,Strategie!$C$9+SUMIFS(Sonderzahlungen!$D$8:$D$67,Sonderzahlungen!$G$8:$G$67,$B107,Sonderzahlungen!$E$8:$E$67,"Nach Strategie")-(IF(AND(Schulden!J8&lt;Schulden!J11,D107&gt;0),MAX(0,D107+E107-MIN(Schulden!G8,D107+E107)),0)+IF(AND(Schulden!J9&lt;Schulden!J11,H107&gt;0),MAX(0,H107+I107-MIN(Schulden!G9,H107+I107)),0)+IF(AND(Schulden!J10&lt;Schulden!J11,L107&gt;0),MAX(0,L107+M107-MIN(Schulden!G10,L107+M107)),0)+IF(AND(Schulden!J11&lt;Schulden!J11,P107&gt;0),MAX(0,P107+Q107-MIN(Schulden!G11,P107+Q107)),0)+IF(AND(Schulden!J12&lt;Schulden!J11,T107&gt;0),MAX(0,T107+U107-MIN(Schulden!G12,T107+U107)),0)+IF(AND(Schulden!J13&lt;Schulden!J11,X107&gt;0),MAX(0,X107+Y107-MIN(Schulden!G13,X107+Y107)),0)+IF(AND(Schulden!J14&lt;Schulden!J11,AB107&gt;0),MAX(0,AB107+AC107-MIN(Schulden!G14,AB107+AC107)),0)+IF(AND(Schulden!J15&lt;Schulden!J11,AF107&gt;0),MAX(0,AF107+AG107-MIN(Schulden!G15,AF107+AG107)),0)+IF(AND(Schulden!J16&lt;Schulden!J11,AJ107&gt;0),MAX(0,AJ107+AK107-MIN(Schulden!G16,AJ107+AK107)),0)+IF(AND(Schulden!J17&lt;Schulden!J11,AN107&gt;0),MAX(0,AN107+AO107-MIN(Schulden!G17,AN107+AO107)),0)+IF(AND(Schulden!J18&lt;Schulden!J11,AR107&gt;0),MAX(0,AR107+AS107-MIN(Schulden!G18,AR107+AS107)),0)+IF(AND(Schulden!J19&lt;Schulden!J11,AV107&gt;0),MAX(0,AV107+AW107-MIN(Schulden!G19,AV107+AW107)),0)+IF(AND(Schulden!J20&lt;Schulden!J11,AZ107&gt;0),MAX(0,AZ107+BA107-MIN(Schulden!G20,AZ107+BA107)),0)+IF(AND(Schulden!J21&lt;Schulden!J11,BD107&gt;0),MAX(0,BD107+BE107-MIN(Schulden!G21,BD107+BE107)),0)+IF(AND(Schulden!J22&lt;Schulden!J11,BH107&gt;0),MAX(0,BH107+BI107-MIN(Schulden!G22,BH107+BI107)),0))),MAX(0,P107+Q107-MIN(Schulden!G11,P107+Q107)))+SUMIFS(Sonderzahlungen!$D$8:$D$67,Sonderzahlungen!$G$8:$G$67,$B107,Sonderzahlungen!$E$8:$E$67,"Gezielte Schuld",Sonderzahlungen!$F$8:$F$67,Schulden!B11)))</f>
        <v/>
      </c>
      <c r="S107" s="24">
        <f>MAX(0,P107+Q107-R107)</f>
        <v/>
      </c>
      <c r="T107" s="24">
        <f>W106</f>
        <v/>
      </c>
      <c r="U107" s="24">
        <f>IF(T107&lt;=0,0,T107*Schulden!F12/12)</f>
        <v/>
      </c>
      <c r="V107" s="24">
        <f>IF(T107&lt;=0,0,MIN(T107+U107,MIN(Schulden!G12,T107+U107)+MIN(MAX(0,Strategie!$C$9+SUMIFS(Sonderzahlungen!$D$8:$D$67,Sonderzahlungen!$G$8:$G$67,$B107,Sonderzahlungen!$E$8:$E$67,"Nach Strategie")-(IF(AND(Schulden!J8&lt;Schulden!J12,D107&gt;0),MAX(0,D107+E107-MIN(Schulden!G8,D107+E107)),0)+IF(AND(Schulden!J9&lt;Schulden!J12,H107&gt;0),MAX(0,H107+I107-MIN(Schulden!G9,H107+I107)),0)+IF(AND(Schulden!J10&lt;Schulden!J12,L107&gt;0),MAX(0,L107+M107-MIN(Schulden!G10,L107+M107)),0)+IF(AND(Schulden!J11&lt;Schulden!J12,P107&gt;0),MAX(0,P107+Q107-MIN(Schulden!G11,P107+Q107)),0)+IF(AND(Schulden!J12&lt;Schulden!J12,T107&gt;0),MAX(0,T107+U107-MIN(Schulden!G12,T107+U107)),0)+IF(AND(Schulden!J13&lt;Schulden!J12,X107&gt;0),MAX(0,X107+Y107-MIN(Schulden!G13,X107+Y107)),0)+IF(AND(Schulden!J14&lt;Schulden!J12,AB107&gt;0),MAX(0,AB107+AC107-MIN(Schulden!G14,AB107+AC107)),0)+IF(AND(Schulden!J15&lt;Schulden!J12,AF107&gt;0),MAX(0,AF107+AG107-MIN(Schulden!G15,AF107+AG107)),0)+IF(AND(Schulden!J16&lt;Schulden!J12,AJ107&gt;0),MAX(0,AJ107+AK107-MIN(Schulden!G16,AJ107+AK107)),0)+IF(AND(Schulden!J17&lt;Schulden!J12,AN107&gt;0),MAX(0,AN107+AO107-MIN(Schulden!G17,AN107+AO107)),0)+IF(AND(Schulden!J18&lt;Schulden!J12,AR107&gt;0),MAX(0,AR107+AS107-MIN(Schulden!G18,AR107+AS107)),0)+IF(AND(Schulden!J19&lt;Schulden!J12,AV107&gt;0),MAX(0,AV107+AW107-MIN(Schulden!G19,AV107+AW107)),0)+IF(AND(Schulden!J20&lt;Schulden!J12,AZ107&gt;0),MAX(0,AZ107+BA107-MIN(Schulden!G20,AZ107+BA107)),0)+IF(AND(Schulden!J21&lt;Schulden!J12,BD107&gt;0),MAX(0,BD107+BE107-MIN(Schulden!G21,BD107+BE107)),0)+IF(AND(Schulden!J22&lt;Schulden!J12,BH107&gt;0),MAX(0,BH107+BI107-MIN(Schulden!G22,BH107+BI107)),0))),MAX(0,T107+U107-MIN(Schulden!G12,T107+U107)))+SUMIFS(Sonderzahlungen!$D$8:$D$67,Sonderzahlungen!$G$8:$G$67,$B107,Sonderzahlungen!$E$8:$E$67,"Gezielte Schuld",Sonderzahlungen!$F$8:$F$67,Schulden!B12)))</f>
        <v/>
      </c>
      <c r="W107" s="24">
        <f>MAX(0,T107+U107-V107)</f>
        <v/>
      </c>
      <c r="X107" s="24">
        <f>AA106</f>
        <v/>
      </c>
      <c r="Y107" s="24">
        <f>IF(X107&lt;=0,0,X107*Schulden!F13/12)</f>
        <v/>
      </c>
      <c r="Z107" s="24">
        <f>IF(X107&lt;=0,0,MIN(X107+Y107,MIN(Schulden!G13,X107+Y107)+MIN(MAX(0,Strategie!$C$9+SUMIFS(Sonderzahlungen!$D$8:$D$67,Sonderzahlungen!$G$8:$G$67,$B107,Sonderzahlungen!$E$8:$E$67,"Nach Strategie")-(IF(AND(Schulden!J8&lt;Schulden!J13,D107&gt;0),MAX(0,D107+E107-MIN(Schulden!G8,D107+E107)),0)+IF(AND(Schulden!J9&lt;Schulden!J13,H107&gt;0),MAX(0,H107+I107-MIN(Schulden!G9,H107+I107)),0)+IF(AND(Schulden!J10&lt;Schulden!J13,L107&gt;0),MAX(0,L107+M107-MIN(Schulden!G10,L107+M107)),0)+IF(AND(Schulden!J11&lt;Schulden!J13,P107&gt;0),MAX(0,P107+Q107-MIN(Schulden!G11,P107+Q107)),0)+IF(AND(Schulden!J12&lt;Schulden!J13,T107&gt;0),MAX(0,T107+U107-MIN(Schulden!G12,T107+U107)),0)+IF(AND(Schulden!J13&lt;Schulden!J13,X107&gt;0),MAX(0,X107+Y107-MIN(Schulden!G13,X107+Y107)),0)+IF(AND(Schulden!J14&lt;Schulden!J13,AB107&gt;0),MAX(0,AB107+AC107-MIN(Schulden!G14,AB107+AC107)),0)+IF(AND(Schulden!J15&lt;Schulden!J13,AF107&gt;0),MAX(0,AF107+AG107-MIN(Schulden!G15,AF107+AG107)),0)+IF(AND(Schulden!J16&lt;Schulden!J13,AJ107&gt;0),MAX(0,AJ107+AK107-MIN(Schulden!G16,AJ107+AK107)),0)+IF(AND(Schulden!J17&lt;Schulden!J13,AN107&gt;0),MAX(0,AN107+AO107-MIN(Schulden!G17,AN107+AO107)),0)+IF(AND(Schulden!J18&lt;Schulden!J13,AR107&gt;0),MAX(0,AR107+AS107-MIN(Schulden!G18,AR107+AS107)),0)+IF(AND(Schulden!J19&lt;Schulden!J13,AV107&gt;0),MAX(0,AV107+AW107-MIN(Schulden!G19,AV107+AW107)),0)+IF(AND(Schulden!J20&lt;Schulden!J13,AZ107&gt;0),MAX(0,AZ107+BA107-MIN(Schulden!G20,AZ107+BA107)),0)+IF(AND(Schulden!J21&lt;Schulden!J13,BD107&gt;0),MAX(0,BD107+BE107-MIN(Schulden!G21,BD107+BE107)),0)+IF(AND(Schulden!J22&lt;Schulden!J13,BH107&gt;0),MAX(0,BH107+BI107-MIN(Schulden!G22,BH107+BI107)),0))),MAX(0,X107+Y107-MIN(Schulden!G13,X107+Y107)))+SUMIFS(Sonderzahlungen!$D$8:$D$67,Sonderzahlungen!$G$8:$G$67,$B107,Sonderzahlungen!$E$8:$E$67,"Gezielte Schuld",Sonderzahlungen!$F$8:$F$67,Schulden!B13)))</f>
        <v/>
      </c>
      <c r="AA107" s="24">
        <f>MAX(0,X107+Y107-Z107)</f>
        <v/>
      </c>
      <c r="AB107" s="24">
        <f>AE106</f>
        <v/>
      </c>
      <c r="AC107" s="24">
        <f>IF(AB107&lt;=0,0,AB107*Schulden!F14/12)</f>
        <v/>
      </c>
      <c r="AD107" s="24">
        <f>IF(AB107&lt;=0,0,MIN(AB107+AC107,MIN(Schulden!G14,AB107+AC107)+MIN(MAX(0,Strategie!$C$9+SUMIFS(Sonderzahlungen!$D$8:$D$67,Sonderzahlungen!$G$8:$G$67,$B107,Sonderzahlungen!$E$8:$E$67,"Nach Strategie")-(IF(AND(Schulden!J8&lt;Schulden!J14,D107&gt;0),MAX(0,D107+E107-MIN(Schulden!G8,D107+E107)),0)+IF(AND(Schulden!J9&lt;Schulden!J14,H107&gt;0),MAX(0,H107+I107-MIN(Schulden!G9,H107+I107)),0)+IF(AND(Schulden!J10&lt;Schulden!J14,L107&gt;0),MAX(0,L107+M107-MIN(Schulden!G10,L107+M107)),0)+IF(AND(Schulden!J11&lt;Schulden!J14,P107&gt;0),MAX(0,P107+Q107-MIN(Schulden!G11,P107+Q107)),0)+IF(AND(Schulden!J12&lt;Schulden!J14,T107&gt;0),MAX(0,T107+U107-MIN(Schulden!G12,T107+U107)),0)+IF(AND(Schulden!J13&lt;Schulden!J14,X107&gt;0),MAX(0,X107+Y107-MIN(Schulden!G13,X107+Y107)),0)+IF(AND(Schulden!J14&lt;Schulden!J14,AB107&gt;0),MAX(0,AB107+AC107-MIN(Schulden!G14,AB107+AC107)),0)+IF(AND(Schulden!J15&lt;Schulden!J14,AF107&gt;0),MAX(0,AF107+AG107-MIN(Schulden!G15,AF107+AG107)),0)+IF(AND(Schulden!J16&lt;Schulden!J14,AJ107&gt;0),MAX(0,AJ107+AK107-MIN(Schulden!G16,AJ107+AK107)),0)+IF(AND(Schulden!J17&lt;Schulden!J14,AN107&gt;0),MAX(0,AN107+AO107-MIN(Schulden!G17,AN107+AO107)),0)+IF(AND(Schulden!J18&lt;Schulden!J14,AR107&gt;0),MAX(0,AR107+AS107-MIN(Schulden!G18,AR107+AS107)),0)+IF(AND(Schulden!J19&lt;Schulden!J14,AV107&gt;0),MAX(0,AV107+AW107-MIN(Schulden!G19,AV107+AW107)),0)+IF(AND(Schulden!J20&lt;Schulden!J14,AZ107&gt;0),MAX(0,AZ107+BA107-MIN(Schulden!G20,AZ107+BA107)),0)+IF(AND(Schulden!J21&lt;Schulden!J14,BD107&gt;0),MAX(0,BD107+BE107-MIN(Schulden!G21,BD107+BE107)),0)+IF(AND(Schulden!J22&lt;Schulden!J14,BH107&gt;0),MAX(0,BH107+BI107-MIN(Schulden!G22,BH107+BI107)),0))),MAX(0,AB107+AC107-MIN(Schulden!G14,AB107+AC107)))+SUMIFS(Sonderzahlungen!$D$8:$D$67,Sonderzahlungen!$G$8:$G$67,$B107,Sonderzahlungen!$E$8:$E$67,"Gezielte Schuld",Sonderzahlungen!$F$8:$F$67,Schulden!B14)))</f>
        <v/>
      </c>
      <c r="AE107" s="24">
        <f>MAX(0,AB107+AC107-AD107)</f>
        <v/>
      </c>
      <c r="AF107" s="24">
        <f>AI106</f>
        <v/>
      </c>
      <c r="AG107" s="24">
        <f>IF(AF107&lt;=0,0,AF107*Schulden!F15/12)</f>
        <v/>
      </c>
      <c r="AH107" s="24">
        <f>IF(AF107&lt;=0,0,MIN(AF107+AG107,MIN(Schulden!G15,AF107+AG107)+MIN(MAX(0,Strategie!$C$9+SUMIFS(Sonderzahlungen!$D$8:$D$67,Sonderzahlungen!$G$8:$G$67,$B107,Sonderzahlungen!$E$8:$E$67,"Nach Strategie")-(IF(AND(Schulden!J8&lt;Schulden!J15,D107&gt;0),MAX(0,D107+E107-MIN(Schulden!G8,D107+E107)),0)+IF(AND(Schulden!J9&lt;Schulden!J15,H107&gt;0),MAX(0,H107+I107-MIN(Schulden!G9,H107+I107)),0)+IF(AND(Schulden!J10&lt;Schulden!J15,L107&gt;0),MAX(0,L107+M107-MIN(Schulden!G10,L107+M107)),0)+IF(AND(Schulden!J11&lt;Schulden!J15,P107&gt;0),MAX(0,P107+Q107-MIN(Schulden!G11,P107+Q107)),0)+IF(AND(Schulden!J12&lt;Schulden!J15,T107&gt;0),MAX(0,T107+U107-MIN(Schulden!G12,T107+U107)),0)+IF(AND(Schulden!J13&lt;Schulden!J15,X107&gt;0),MAX(0,X107+Y107-MIN(Schulden!G13,X107+Y107)),0)+IF(AND(Schulden!J14&lt;Schulden!J15,AB107&gt;0),MAX(0,AB107+AC107-MIN(Schulden!G14,AB107+AC107)),0)+IF(AND(Schulden!J15&lt;Schulden!J15,AF107&gt;0),MAX(0,AF107+AG107-MIN(Schulden!G15,AF107+AG107)),0)+IF(AND(Schulden!J16&lt;Schulden!J15,AJ107&gt;0),MAX(0,AJ107+AK107-MIN(Schulden!G16,AJ107+AK107)),0)+IF(AND(Schulden!J17&lt;Schulden!J15,AN107&gt;0),MAX(0,AN107+AO107-MIN(Schulden!G17,AN107+AO107)),0)+IF(AND(Schulden!J18&lt;Schulden!J15,AR107&gt;0),MAX(0,AR107+AS107-MIN(Schulden!G18,AR107+AS107)),0)+IF(AND(Schulden!J19&lt;Schulden!J15,AV107&gt;0),MAX(0,AV107+AW107-MIN(Schulden!G19,AV107+AW107)),0)+IF(AND(Schulden!J20&lt;Schulden!J15,AZ107&gt;0),MAX(0,AZ107+BA107-MIN(Schulden!G20,AZ107+BA107)),0)+IF(AND(Schulden!J21&lt;Schulden!J15,BD107&gt;0),MAX(0,BD107+BE107-MIN(Schulden!G21,BD107+BE107)),0)+IF(AND(Schulden!J22&lt;Schulden!J15,BH107&gt;0),MAX(0,BH107+BI107-MIN(Schulden!G22,BH107+BI107)),0))),MAX(0,AF107+AG107-MIN(Schulden!G15,AF107+AG107)))+SUMIFS(Sonderzahlungen!$D$8:$D$67,Sonderzahlungen!$G$8:$G$67,$B107,Sonderzahlungen!$E$8:$E$67,"Gezielte Schuld",Sonderzahlungen!$F$8:$F$67,Schulden!B15)))</f>
        <v/>
      </c>
      <c r="AI107" s="24">
        <f>MAX(0,AF107+AG107-AH107)</f>
        <v/>
      </c>
      <c r="AJ107" s="24">
        <f>AM106</f>
        <v/>
      </c>
      <c r="AK107" s="24">
        <f>IF(AJ107&lt;=0,0,AJ107*Schulden!F16/12)</f>
        <v/>
      </c>
      <c r="AL107" s="24">
        <f>IF(AJ107&lt;=0,0,MIN(AJ107+AK107,MIN(Schulden!G16,AJ107+AK107)+MIN(MAX(0,Strategie!$C$9+SUMIFS(Sonderzahlungen!$D$8:$D$67,Sonderzahlungen!$G$8:$G$67,$B107,Sonderzahlungen!$E$8:$E$67,"Nach Strategie")-(IF(AND(Schulden!J8&lt;Schulden!J16,D107&gt;0),MAX(0,D107+E107-MIN(Schulden!G8,D107+E107)),0)+IF(AND(Schulden!J9&lt;Schulden!J16,H107&gt;0),MAX(0,H107+I107-MIN(Schulden!G9,H107+I107)),0)+IF(AND(Schulden!J10&lt;Schulden!J16,L107&gt;0),MAX(0,L107+M107-MIN(Schulden!G10,L107+M107)),0)+IF(AND(Schulden!J11&lt;Schulden!J16,P107&gt;0),MAX(0,P107+Q107-MIN(Schulden!G11,P107+Q107)),0)+IF(AND(Schulden!J12&lt;Schulden!J16,T107&gt;0),MAX(0,T107+U107-MIN(Schulden!G12,T107+U107)),0)+IF(AND(Schulden!J13&lt;Schulden!J16,X107&gt;0),MAX(0,X107+Y107-MIN(Schulden!G13,X107+Y107)),0)+IF(AND(Schulden!J14&lt;Schulden!J16,AB107&gt;0),MAX(0,AB107+AC107-MIN(Schulden!G14,AB107+AC107)),0)+IF(AND(Schulden!J15&lt;Schulden!J16,AF107&gt;0),MAX(0,AF107+AG107-MIN(Schulden!G15,AF107+AG107)),0)+IF(AND(Schulden!J16&lt;Schulden!J16,AJ107&gt;0),MAX(0,AJ107+AK107-MIN(Schulden!G16,AJ107+AK107)),0)+IF(AND(Schulden!J17&lt;Schulden!J16,AN107&gt;0),MAX(0,AN107+AO107-MIN(Schulden!G17,AN107+AO107)),0)+IF(AND(Schulden!J18&lt;Schulden!J16,AR107&gt;0),MAX(0,AR107+AS107-MIN(Schulden!G18,AR107+AS107)),0)+IF(AND(Schulden!J19&lt;Schulden!J16,AV107&gt;0),MAX(0,AV107+AW107-MIN(Schulden!G19,AV107+AW107)),0)+IF(AND(Schulden!J20&lt;Schulden!J16,AZ107&gt;0),MAX(0,AZ107+BA107-MIN(Schulden!G20,AZ107+BA107)),0)+IF(AND(Schulden!J21&lt;Schulden!J16,BD107&gt;0),MAX(0,BD107+BE107-MIN(Schulden!G21,BD107+BE107)),0)+IF(AND(Schulden!J22&lt;Schulden!J16,BH107&gt;0),MAX(0,BH107+BI107-MIN(Schulden!G22,BH107+BI107)),0))),MAX(0,AJ107+AK107-MIN(Schulden!G16,AJ107+AK107)))+SUMIFS(Sonderzahlungen!$D$8:$D$67,Sonderzahlungen!$G$8:$G$67,$B107,Sonderzahlungen!$E$8:$E$67,"Gezielte Schuld",Sonderzahlungen!$F$8:$F$67,Schulden!B16)))</f>
        <v/>
      </c>
      <c r="AM107" s="24">
        <f>MAX(0,AJ107+AK107-AL107)</f>
        <v/>
      </c>
      <c r="AN107" s="24">
        <f>AQ106</f>
        <v/>
      </c>
      <c r="AO107" s="24">
        <f>IF(AN107&lt;=0,0,AN107*Schulden!F17/12)</f>
        <v/>
      </c>
      <c r="AP107" s="24">
        <f>IF(AN107&lt;=0,0,MIN(AN107+AO107,MIN(Schulden!G17,AN107+AO107)+MIN(MAX(0,Strategie!$C$9+SUMIFS(Sonderzahlungen!$D$8:$D$67,Sonderzahlungen!$G$8:$G$67,$B107,Sonderzahlungen!$E$8:$E$67,"Nach Strategie")-(IF(AND(Schulden!J8&lt;Schulden!J17,D107&gt;0),MAX(0,D107+E107-MIN(Schulden!G8,D107+E107)),0)+IF(AND(Schulden!J9&lt;Schulden!J17,H107&gt;0),MAX(0,H107+I107-MIN(Schulden!G9,H107+I107)),0)+IF(AND(Schulden!J10&lt;Schulden!J17,L107&gt;0),MAX(0,L107+M107-MIN(Schulden!G10,L107+M107)),0)+IF(AND(Schulden!J11&lt;Schulden!J17,P107&gt;0),MAX(0,P107+Q107-MIN(Schulden!G11,P107+Q107)),0)+IF(AND(Schulden!J12&lt;Schulden!J17,T107&gt;0),MAX(0,T107+U107-MIN(Schulden!G12,T107+U107)),0)+IF(AND(Schulden!J13&lt;Schulden!J17,X107&gt;0),MAX(0,X107+Y107-MIN(Schulden!G13,X107+Y107)),0)+IF(AND(Schulden!J14&lt;Schulden!J17,AB107&gt;0),MAX(0,AB107+AC107-MIN(Schulden!G14,AB107+AC107)),0)+IF(AND(Schulden!J15&lt;Schulden!J17,AF107&gt;0),MAX(0,AF107+AG107-MIN(Schulden!G15,AF107+AG107)),0)+IF(AND(Schulden!J16&lt;Schulden!J17,AJ107&gt;0),MAX(0,AJ107+AK107-MIN(Schulden!G16,AJ107+AK107)),0)+IF(AND(Schulden!J17&lt;Schulden!J17,AN107&gt;0),MAX(0,AN107+AO107-MIN(Schulden!G17,AN107+AO107)),0)+IF(AND(Schulden!J18&lt;Schulden!J17,AR107&gt;0),MAX(0,AR107+AS107-MIN(Schulden!G18,AR107+AS107)),0)+IF(AND(Schulden!J19&lt;Schulden!J17,AV107&gt;0),MAX(0,AV107+AW107-MIN(Schulden!G19,AV107+AW107)),0)+IF(AND(Schulden!J20&lt;Schulden!J17,AZ107&gt;0),MAX(0,AZ107+BA107-MIN(Schulden!G20,AZ107+BA107)),0)+IF(AND(Schulden!J21&lt;Schulden!J17,BD107&gt;0),MAX(0,BD107+BE107-MIN(Schulden!G21,BD107+BE107)),0)+IF(AND(Schulden!J22&lt;Schulden!J17,BH107&gt;0),MAX(0,BH107+BI107-MIN(Schulden!G22,BH107+BI107)),0))),MAX(0,AN107+AO107-MIN(Schulden!G17,AN107+AO107)))+SUMIFS(Sonderzahlungen!$D$8:$D$67,Sonderzahlungen!$G$8:$G$67,$B107,Sonderzahlungen!$E$8:$E$67,"Gezielte Schuld",Sonderzahlungen!$F$8:$F$67,Schulden!B17)))</f>
        <v/>
      </c>
      <c r="AQ107" s="24">
        <f>MAX(0,AN107+AO107-AP107)</f>
        <v/>
      </c>
      <c r="AR107" s="24">
        <f>AU106</f>
        <v/>
      </c>
      <c r="AS107" s="24">
        <f>IF(AR107&lt;=0,0,AR107*Schulden!F18/12)</f>
        <v/>
      </c>
      <c r="AT107" s="24">
        <f>IF(AR107&lt;=0,0,MIN(AR107+AS107,MIN(Schulden!G18,AR107+AS107)+MIN(MAX(0,Strategie!$C$9+SUMIFS(Sonderzahlungen!$D$8:$D$67,Sonderzahlungen!$G$8:$G$67,$B107,Sonderzahlungen!$E$8:$E$67,"Nach Strategie")-(IF(AND(Schulden!J8&lt;Schulden!J18,D107&gt;0),MAX(0,D107+E107-MIN(Schulden!G8,D107+E107)),0)+IF(AND(Schulden!J9&lt;Schulden!J18,H107&gt;0),MAX(0,H107+I107-MIN(Schulden!G9,H107+I107)),0)+IF(AND(Schulden!J10&lt;Schulden!J18,L107&gt;0),MAX(0,L107+M107-MIN(Schulden!G10,L107+M107)),0)+IF(AND(Schulden!J11&lt;Schulden!J18,P107&gt;0),MAX(0,P107+Q107-MIN(Schulden!G11,P107+Q107)),0)+IF(AND(Schulden!J12&lt;Schulden!J18,T107&gt;0),MAX(0,T107+U107-MIN(Schulden!G12,T107+U107)),0)+IF(AND(Schulden!J13&lt;Schulden!J18,X107&gt;0),MAX(0,X107+Y107-MIN(Schulden!G13,X107+Y107)),0)+IF(AND(Schulden!J14&lt;Schulden!J18,AB107&gt;0),MAX(0,AB107+AC107-MIN(Schulden!G14,AB107+AC107)),0)+IF(AND(Schulden!J15&lt;Schulden!J18,AF107&gt;0),MAX(0,AF107+AG107-MIN(Schulden!G15,AF107+AG107)),0)+IF(AND(Schulden!J16&lt;Schulden!J18,AJ107&gt;0),MAX(0,AJ107+AK107-MIN(Schulden!G16,AJ107+AK107)),0)+IF(AND(Schulden!J17&lt;Schulden!J18,AN107&gt;0),MAX(0,AN107+AO107-MIN(Schulden!G17,AN107+AO107)),0)+IF(AND(Schulden!J18&lt;Schulden!J18,AR107&gt;0),MAX(0,AR107+AS107-MIN(Schulden!G18,AR107+AS107)),0)+IF(AND(Schulden!J19&lt;Schulden!J18,AV107&gt;0),MAX(0,AV107+AW107-MIN(Schulden!G19,AV107+AW107)),0)+IF(AND(Schulden!J20&lt;Schulden!J18,AZ107&gt;0),MAX(0,AZ107+BA107-MIN(Schulden!G20,AZ107+BA107)),0)+IF(AND(Schulden!J21&lt;Schulden!J18,BD107&gt;0),MAX(0,BD107+BE107-MIN(Schulden!G21,BD107+BE107)),0)+IF(AND(Schulden!J22&lt;Schulden!J18,BH107&gt;0),MAX(0,BH107+BI107-MIN(Schulden!G22,BH107+BI107)),0))),MAX(0,AR107+AS107-MIN(Schulden!G18,AR107+AS107)))+SUMIFS(Sonderzahlungen!$D$8:$D$67,Sonderzahlungen!$G$8:$G$67,$B107,Sonderzahlungen!$E$8:$E$67,"Gezielte Schuld",Sonderzahlungen!$F$8:$F$67,Schulden!B18)))</f>
        <v/>
      </c>
      <c r="AU107" s="24">
        <f>MAX(0,AR107+AS107-AT107)</f>
        <v/>
      </c>
      <c r="AV107" s="24">
        <f>AY106</f>
        <v/>
      </c>
      <c r="AW107" s="24">
        <f>IF(AV107&lt;=0,0,AV107*Schulden!F19/12)</f>
        <v/>
      </c>
      <c r="AX107" s="24">
        <f>IF(AV107&lt;=0,0,MIN(AV107+AW107,MIN(Schulden!G19,AV107+AW107)+MIN(MAX(0,Strategie!$C$9+SUMIFS(Sonderzahlungen!$D$8:$D$67,Sonderzahlungen!$G$8:$G$67,$B107,Sonderzahlungen!$E$8:$E$67,"Nach Strategie")-(IF(AND(Schulden!J8&lt;Schulden!J19,D107&gt;0),MAX(0,D107+E107-MIN(Schulden!G8,D107+E107)),0)+IF(AND(Schulden!J9&lt;Schulden!J19,H107&gt;0),MAX(0,H107+I107-MIN(Schulden!G9,H107+I107)),0)+IF(AND(Schulden!J10&lt;Schulden!J19,L107&gt;0),MAX(0,L107+M107-MIN(Schulden!G10,L107+M107)),0)+IF(AND(Schulden!J11&lt;Schulden!J19,P107&gt;0),MAX(0,P107+Q107-MIN(Schulden!G11,P107+Q107)),0)+IF(AND(Schulden!J12&lt;Schulden!J19,T107&gt;0),MAX(0,T107+U107-MIN(Schulden!G12,T107+U107)),0)+IF(AND(Schulden!J13&lt;Schulden!J19,X107&gt;0),MAX(0,X107+Y107-MIN(Schulden!G13,X107+Y107)),0)+IF(AND(Schulden!J14&lt;Schulden!J19,AB107&gt;0),MAX(0,AB107+AC107-MIN(Schulden!G14,AB107+AC107)),0)+IF(AND(Schulden!J15&lt;Schulden!J19,AF107&gt;0),MAX(0,AF107+AG107-MIN(Schulden!G15,AF107+AG107)),0)+IF(AND(Schulden!J16&lt;Schulden!J19,AJ107&gt;0),MAX(0,AJ107+AK107-MIN(Schulden!G16,AJ107+AK107)),0)+IF(AND(Schulden!J17&lt;Schulden!J19,AN107&gt;0),MAX(0,AN107+AO107-MIN(Schulden!G17,AN107+AO107)),0)+IF(AND(Schulden!J18&lt;Schulden!J19,AR107&gt;0),MAX(0,AR107+AS107-MIN(Schulden!G18,AR107+AS107)),0)+IF(AND(Schulden!J19&lt;Schulden!J19,AV107&gt;0),MAX(0,AV107+AW107-MIN(Schulden!G19,AV107+AW107)),0)+IF(AND(Schulden!J20&lt;Schulden!J19,AZ107&gt;0),MAX(0,AZ107+BA107-MIN(Schulden!G20,AZ107+BA107)),0)+IF(AND(Schulden!J21&lt;Schulden!J19,BD107&gt;0),MAX(0,BD107+BE107-MIN(Schulden!G21,BD107+BE107)),0)+IF(AND(Schulden!J22&lt;Schulden!J19,BH107&gt;0),MAX(0,BH107+BI107-MIN(Schulden!G22,BH107+BI107)),0))),MAX(0,AV107+AW107-MIN(Schulden!G19,AV107+AW107)))+SUMIFS(Sonderzahlungen!$D$8:$D$67,Sonderzahlungen!$G$8:$G$67,$B107,Sonderzahlungen!$E$8:$E$67,"Gezielte Schuld",Sonderzahlungen!$F$8:$F$67,Schulden!B19)))</f>
        <v/>
      </c>
      <c r="AY107" s="24">
        <f>MAX(0,AV107+AW107-AX107)</f>
        <v/>
      </c>
      <c r="AZ107" s="24">
        <f>BC106</f>
        <v/>
      </c>
      <c r="BA107" s="24">
        <f>IF(AZ107&lt;=0,0,AZ107*Schulden!F20/12)</f>
        <v/>
      </c>
      <c r="BB107" s="24">
        <f>IF(AZ107&lt;=0,0,MIN(AZ107+BA107,MIN(Schulden!G20,AZ107+BA107)+MIN(MAX(0,Strategie!$C$9+SUMIFS(Sonderzahlungen!$D$8:$D$67,Sonderzahlungen!$G$8:$G$67,$B107,Sonderzahlungen!$E$8:$E$67,"Nach Strategie")-(IF(AND(Schulden!J8&lt;Schulden!J20,D107&gt;0),MAX(0,D107+E107-MIN(Schulden!G8,D107+E107)),0)+IF(AND(Schulden!J9&lt;Schulden!J20,H107&gt;0),MAX(0,H107+I107-MIN(Schulden!G9,H107+I107)),0)+IF(AND(Schulden!J10&lt;Schulden!J20,L107&gt;0),MAX(0,L107+M107-MIN(Schulden!G10,L107+M107)),0)+IF(AND(Schulden!J11&lt;Schulden!J20,P107&gt;0),MAX(0,P107+Q107-MIN(Schulden!G11,P107+Q107)),0)+IF(AND(Schulden!J12&lt;Schulden!J20,T107&gt;0),MAX(0,T107+U107-MIN(Schulden!G12,T107+U107)),0)+IF(AND(Schulden!J13&lt;Schulden!J20,X107&gt;0),MAX(0,X107+Y107-MIN(Schulden!G13,X107+Y107)),0)+IF(AND(Schulden!J14&lt;Schulden!J20,AB107&gt;0),MAX(0,AB107+AC107-MIN(Schulden!G14,AB107+AC107)),0)+IF(AND(Schulden!J15&lt;Schulden!J20,AF107&gt;0),MAX(0,AF107+AG107-MIN(Schulden!G15,AF107+AG107)),0)+IF(AND(Schulden!J16&lt;Schulden!J20,AJ107&gt;0),MAX(0,AJ107+AK107-MIN(Schulden!G16,AJ107+AK107)),0)+IF(AND(Schulden!J17&lt;Schulden!J20,AN107&gt;0),MAX(0,AN107+AO107-MIN(Schulden!G17,AN107+AO107)),0)+IF(AND(Schulden!J18&lt;Schulden!J20,AR107&gt;0),MAX(0,AR107+AS107-MIN(Schulden!G18,AR107+AS107)),0)+IF(AND(Schulden!J19&lt;Schulden!J20,AV107&gt;0),MAX(0,AV107+AW107-MIN(Schulden!G19,AV107+AW107)),0)+IF(AND(Schulden!J20&lt;Schulden!J20,AZ107&gt;0),MAX(0,AZ107+BA107-MIN(Schulden!G20,AZ107+BA107)),0)+IF(AND(Schulden!J21&lt;Schulden!J20,BD107&gt;0),MAX(0,BD107+BE107-MIN(Schulden!G21,BD107+BE107)),0)+IF(AND(Schulden!J22&lt;Schulden!J20,BH107&gt;0),MAX(0,BH107+BI107-MIN(Schulden!G22,BH107+BI107)),0))),MAX(0,AZ107+BA107-MIN(Schulden!G20,AZ107+BA107)))+SUMIFS(Sonderzahlungen!$D$8:$D$67,Sonderzahlungen!$G$8:$G$67,$B107,Sonderzahlungen!$E$8:$E$67,"Gezielte Schuld",Sonderzahlungen!$F$8:$F$67,Schulden!B20)))</f>
        <v/>
      </c>
      <c r="BC107" s="24">
        <f>MAX(0,AZ107+BA107-BB107)</f>
        <v/>
      </c>
      <c r="BD107" s="24">
        <f>BG106</f>
        <v/>
      </c>
      <c r="BE107" s="24">
        <f>IF(BD107&lt;=0,0,BD107*Schulden!F21/12)</f>
        <v/>
      </c>
      <c r="BF107" s="24">
        <f>IF(BD107&lt;=0,0,MIN(BD107+BE107,MIN(Schulden!G21,BD107+BE107)+MIN(MAX(0,Strategie!$C$9+SUMIFS(Sonderzahlungen!$D$8:$D$67,Sonderzahlungen!$G$8:$G$67,$B107,Sonderzahlungen!$E$8:$E$67,"Nach Strategie")-(IF(AND(Schulden!J8&lt;Schulden!J21,D107&gt;0),MAX(0,D107+E107-MIN(Schulden!G8,D107+E107)),0)+IF(AND(Schulden!J9&lt;Schulden!J21,H107&gt;0),MAX(0,H107+I107-MIN(Schulden!G9,H107+I107)),0)+IF(AND(Schulden!J10&lt;Schulden!J21,L107&gt;0),MAX(0,L107+M107-MIN(Schulden!G10,L107+M107)),0)+IF(AND(Schulden!J11&lt;Schulden!J21,P107&gt;0),MAX(0,P107+Q107-MIN(Schulden!G11,P107+Q107)),0)+IF(AND(Schulden!J12&lt;Schulden!J21,T107&gt;0),MAX(0,T107+U107-MIN(Schulden!G12,T107+U107)),0)+IF(AND(Schulden!J13&lt;Schulden!J21,X107&gt;0),MAX(0,X107+Y107-MIN(Schulden!G13,X107+Y107)),0)+IF(AND(Schulden!J14&lt;Schulden!J21,AB107&gt;0),MAX(0,AB107+AC107-MIN(Schulden!G14,AB107+AC107)),0)+IF(AND(Schulden!J15&lt;Schulden!J21,AF107&gt;0),MAX(0,AF107+AG107-MIN(Schulden!G15,AF107+AG107)),0)+IF(AND(Schulden!J16&lt;Schulden!J21,AJ107&gt;0),MAX(0,AJ107+AK107-MIN(Schulden!G16,AJ107+AK107)),0)+IF(AND(Schulden!J17&lt;Schulden!J21,AN107&gt;0),MAX(0,AN107+AO107-MIN(Schulden!G17,AN107+AO107)),0)+IF(AND(Schulden!J18&lt;Schulden!J21,AR107&gt;0),MAX(0,AR107+AS107-MIN(Schulden!G18,AR107+AS107)),0)+IF(AND(Schulden!J19&lt;Schulden!J21,AV107&gt;0),MAX(0,AV107+AW107-MIN(Schulden!G19,AV107+AW107)),0)+IF(AND(Schulden!J20&lt;Schulden!J21,AZ107&gt;0),MAX(0,AZ107+BA107-MIN(Schulden!G20,AZ107+BA107)),0)+IF(AND(Schulden!J21&lt;Schulden!J21,BD107&gt;0),MAX(0,BD107+BE107-MIN(Schulden!G21,BD107+BE107)),0)+IF(AND(Schulden!J22&lt;Schulden!J21,BH107&gt;0),MAX(0,BH107+BI107-MIN(Schulden!G22,BH107+BI107)),0))),MAX(0,BD107+BE107-MIN(Schulden!G21,BD107+BE107)))+SUMIFS(Sonderzahlungen!$D$8:$D$67,Sonderzahlungen!$G$8:$G$67,$B107,Sonderzahlungen!$E$8:$E$67,"Gezielte Schuld",Sonderzahlungen!$F$8:$F$67,Schulden!B21)))</f>
        <v/>
      </c>
      <c r="BG107" s="24">
        <f>MAX(0,BD107+BE107-BF107)</f>
        <v/>
      </c>
      <c r="BH107" s="24">
        <f>BK106</f>
        <v/>
      </c>
      <c r="BI107" s="24">
        <f>IF(BH107&lt;=0,0,BH107*Schulden!F22/12)</f>
        <v/>
      </c>
      <c r="BJ107" s="24">
        <f>IF(BH107&lt;=0,0,MIN(BH107+BI107,MIN(Schulden!G22,BH107+BI107)+MIN(MAX(0,Strategie!$C$9+SUMIFS(Sonderzahlungen!$D$8:$D$67,Sonderzahlungen!$G$8:$G$67,$B107,Sonderzahlungen!$E$8:$E$67,"Nach Strategie")-(IF(AND(Schulden!J8&lt;Schulden!J22,D107&gt;0),MAX(0,D107+E107-MIN(Schulden!G8,D107+E107)),0)+IF(AND(Schulden!J9&lt;Schulden!J22,H107&gt;0),MAX(0,H107+I107-MIN(Schulden!G9,H107+I107)),0)+IF(AND(Schulden!J10&lt;Schulden!J22,L107&gt;0),MAX(0,L107+M107-MIN(Schulden!G10,L107+M107)),0)+IF(AND(Schulden!J11&lt;Schulden!J22,P107&gt;0),MAX(0,P107+Q107-MIN(Schulden!G11,P107+Q107)),0)+IF(AND(Schulden!J12&lt;Schulden!J22,T107&gt;0),MAX(0,T107+U107-MIN(Schulden!G12,T107+U107)),0)+IF(AND(Schulden!J13&lt;Schulden!J22,X107&gt;0),MAX(0,X107+Y107-MIN(Schulden!G13,X107+Y107)),0)+IF(AND(Schulden!J14&lt;Schulden!J22,AB107&gt;0),MAX(0,AB107+AC107-MIN(Schulden!G14,AB107+AC107)),0)+IF(AND(Schulden!J15&lt;Schulden!J22,AF107&gt;0),MAX(0,AF107+AG107-MIN(Schulden!G15,AF107+AG107)),0)+IF(AND(Schulden!J16&lt;Schulden!J22,AJ107&gt;0),MAX(0,AJ107+AK107-MIN(Schulden!G16,AJ107+AK107)),0)+IF(AND(Schulden!J17&lt;Schulden!J22,AN107&gt;0),MAX(0,AN107+AO107-MIN(Schulden!G17,AN107+AO107)),0)+IF(AND(Schulden!J18&lt;Schulden!J22,AR107&gt;0),MAX(0,AR107+AS107-MIN(Schulden!G18,AR107+AS107)),0)+IF(AND(Schulden!J19&lt;Schulden!J22,AV107&gt;0),MAX(0,AV107+AW107-MIN(Schulden!G19,AV107+AW107)),0)+IF(AND(Schulden!J20&lt;Schulden!J22,AZ107&gt;0),MAX(0,AZ107+BA107-MIN(Schulden!G20,AZ107+BA107)),0)+IF(AND(Schulden!J21&lt;Schulden!J22,BD107&gt;0),MAX(0,BD107+BE107-MIN(Schulden!G21,BD107+BE107)),0)+IF(AND(Schulden!J22&lt;Schulden!J22,BH107&gt;0),MAX(0,BH107+BI107-MIN(Schulden!G22,BH107+BI107)),0))),MAX(0,BH107+BI107-MIN(Schulden!G22,BH107+BI107)))+SUMIFS(Sonderzahlungen!$D$8:$D$67,Sonderzahlungen!$G$8:$G$67,$B107,Sonderzahlungen!$E$8:$E$67,"Gezielte Schuld",Sonderzahlungen!$F$8:$F$67,Schulden!B22)))</f>
        <v/>
      </c>
      <c r="BK107" s="24">
        <f>MAX(0,BH107+BI107-BJ107)</f>
        <v/>
      </c>
    </row>
    <row r="108">
      <c r="B108" s="23">
        <f>EDATE(B107,1)</f>
        <v/>
      </c>
      <c r="C108" s="24">
        <f>SUMIFS(Sonderzahlungen!$D$8:$D$67,Sonderzahlungen!$G$8:$G$67,B108)</f>
        <v/>
      </c>
      <c r="D108" s="24">
        <f>G107</f>
        <v/>
      </c>
      <c r="E108" s="24">
        <f>IF(D108&lt;=0,0,D108*Schulden!F8/12)</f>
        <v/>
      </c>
      <c r="F108" s="24">
        <f>IF(D108&lt;=0,0,MIN(D108+E108,MIN(Schulden!G8,D108+E108)+MIN(MAX(0,Strategie!$C$9+SUMIFS(Sonderzahlungen!$D$8:$D$67,Sonderzahlungen!$G$8:$G$67,$B108,Sonderzahlungen!$E$8:$E$67,"Nach Strategie")-(IF(AND(Schulden!J8&lt;Schulden!J8,D108&gt;0),MAX(0,D108+E108-MIN(Schulden!G8,D108+E108)),0)+IF(AND(Schulden!J9&lt;Schulden!J8,H108&gt;0),MAX(0,H108+I108-MIN(Schulden!G9,H108+I108)),0)+IF(AND(Schulden!J10&lt;Schulden!J8,L108&gt;0),MAX(0,L108+M108-MIN(Schulden!G10,L108+M108)),0)+IF(AND(Schulden!J11&lt;Schulden!J8,P108&gt;0),MAX(0,P108+Q108-MIN(Schulden!G11,P108+Q108)),0)+IF(AND(Schulden!J12&lt;Schulden!J8,T108&gt;0),MAX(0,T108+U108-MIN(Schulden!G12,T108+U108)),0)+IF(AND(Schulden!J13&lt;Schulden!J8,X108&gt;0),MAX(0,X108+Y108-MIN(Schulden!G13,X108+Y108)),0)+IF(AND(Schulden!J14&lt;Schulden!J8,AB108&gt;0),MAX(0,AB108+AC108-MIN(Schulden!G14,AB108+AC108)),0)+IF(AND(Schulden!J15&lt;Schulden!J8,AF108&gt;0),MAX(0,AF108+AG108-MIN(Schulden!G15,AF108+AG108)),0)+IF(AND(Schulden!J16&lt;Schulden!J8,AJ108&gt;0),MAX(0,AJ108+AK108-MIN(Schulden!G16,AJ108+AK108)),0)+IF(AND(Schulden!J17&lt;Schulden!J8,AN108&gt;0),MAX(0,AN108+AO108-MIN(Schulden!G17,AN108+AO108)),0)+IF(AND(Schulden!J18&lt;Schulden!J8,AR108&gt;0),MAX(0,AR108+AS108-MIN(Schulden!G18,AR108+AS108)),0)+IF(AND(Schulden!J19&lt;Schulden!J8,AV108&gt;0),MAX(0,AV108+AW108-MIN(Schulden!G19,AV108+AW108)),0)+IF(AND(Schulden!J20&lt;Schulden!J8,AZ108&gt;0),MAX(0,AZ108+BA108-MIN(Schulden!G20,AZ108+BA108)),0)+IF(AND(Schulden!J21&lt;Schulden!J8,BD108&gt;0),MAX(0,BD108+BE108-MIN(Schulden!G21,BD108+BE108)),0)+IF(AND(Schulden!J22&lt;Schulden!J8,BH108&gt;0),MAX(0,BH108+BI108-MIN(Schulden!G22,BH108+BI108)),0))),MAX(0,D108+E108-MIN(Schulden!G8,D108+E108)))+SUMIFS(Sonderzahlungen!$D$8:$D$67,Sonderzahlungen!$G$8:$G$67,$B108,Sonderzahlungen!$E$8:$E$67,"Gezielte Schuld",Sonderzahlungen!$F$8:$F$67,Schulden!B8)))</f>
        <v/>
      </c>
      <c r="G108" s="24">
        <f>MAX(0,D108+E108-F108)</f>
        <v/>
      </c>
      <c r="H108" s="24">
        <f>K107</f>
        <v/>
      </c>
      <c r="I108" s="24">
        <f>IF(H108&lt;=0,0,H108*Schulden!F9/12)</f>
        <v/>
      </c>
      <c r="J108" s="24">
        <f>IF(H108&lt;=0,0,MIN(H108+I108,MIN(Schulden!G9,H108+I108)+MIN(MAX(0,Strategie!$C$9+SUMIFS(Sonderzahlungen!$D$8:$D$67,Sonderzahlungen!$G$8:$G$67,$B108,Sonderzahlungen!$E$8:$E$67,"Nach Strategie")-(IF(AND(Schulden!J8&lt;Schulden!J9,D108&gt;0),MAX(0,D108+E108-MIN(Schulden!G8,D108+E108)),0)+IF(AND(Schulden!J9&lt;Schulden!J9,H108&gt;0),MAX(0,H108+I108-MIN(Schulden!G9,H108+I108)),0)+IF(AND(Schulden!J10&lt;Schulden!J9,L108&gt;0),MAX(0,L108+M108-MIN(Schulden!G10,L108+M108)),0)+IF(AND(Schulden!J11&lt;Schulden!J9,P108&gt;0),MAX(0,P108+Q108-MIN(Schulden!G11,P108+Q108)),0)+IF(AND(Schulden!J12&lt;Schulden!J9,T108&gt;0),MAX(0,T108+U108-MIN(Schulden!G12,T108+U108)),0)+IF(AND(Schulden!J13&lt;Schulden!J9,X108&gt;0),MAX(0,X108+Y108-MIN(Schulden!G13,X108+Y108)),0)+IF(AND(Schulden!J14&lt;Schulden!J9,AB108&gt;0),MAX(0,AB108+AC108-MIN(Schulden!G14,AB108+AC108)),0)+IF(AND(Schulden!J15&lt;Schulden!J9,AF108&gt;0),MAX(0,AF108+AG108-MIN(Schulden!G15,AF108+AG108)),0)+IF(AND(Schulden!J16&lt;Schulden!J9,AJ108&gt;0),MAX(0,AJ108+AK108-MIN(Schulden!G16,AJ108+AK108)),0)+IF(AND(Schulden!J17&lt;Schulden!J9,AN108&gt;0),MAX(0,AN108+AO108-MIN(Schulden!G17,AN108+AO108)),0)+IF(AND(Schulden!J18&lt;Schulden!J9,AR108&gt;0),MAX(0,AR108+AS108-MIN(Schulden!G18,AR108+AS108)),0)+IF(AND(Schulden!J19&lt;Schulden!J9,AV108&gt;0),MAX(0,AV108+AW108-MIN(Schulden!G19,AV108+AW108)),0)+IF(AND(Schulden!J20&lt;Schulden!J9,AZ108&gt;0),MAX(0,AZ108+BA108-MIN(Schulden!G20,AZ108+BA108)),0)+IF(AND(Schulden!J21&lt;Schulden!J9,BD108&gt;0),MAX(0,BD108+BE108-MIN(Schulden!G21,BD108+BE108)),0)+IF(AND(Schulden!J22&lt;Schulden!J9,BH108&gt;0),MAX(0,BH108+BI108-MIN(Schulden!G22,BH108+BI108)),0))),MAX(0,H108+I108-MIN(Schulden!G9,H108+I108)))+SUMIFS(Sonderzahlungen!$D$8:$D$67,Sonderzahlungen!$G$8:$G$67,$B108,Sonderzahlungen!$E$8:$E$67,"Gezielte Schuld",Sonderzahlungen!$F$8:$F$67,Schulden!B9)))</f>
        <v/>
      </c>
      <c r="K108" s="24">
        <f>MAX(0,H108+I108-J108)</f>
        <v/>
      </c>
      <c r="L108" s="24">
        <f>O107</f>
        <v/>
      </c>
      <c r="M108" s="24">
        <f>IF(L108&lt;=0,0,L108*Schulden!F10/12)</f>
        <v/>
      </c>
      <c r="N108" s="24">
        <f>IF(L108&lt;=0,0,MIN(L108+M108,MIN(Schulden!G10,L108+M108)+MIN(MAX(0,Strategie!$C$9+SUMIFS(Sonderzahlungen!$D$8:$D$67,Sonderzahlungen!$G$8:$G$67,$B108,Sonderzahlungen!$E$8:$E$67,"Nach Strategie")-(IF(AND(Schulden!J8&lt;Schulden!J10,D108&gt;0),MAX(0,D108+E108-MIN(Schulden!G8,D108+E108)),0)+IF(AND(Schulden!J9&lt;Schulden!J10,H108&gt;0),MAX(0,H108+I108-MIN(Schulden!G9,H108+I108)),0)+IF(AND(Schulden!J10&lt;Schulden!J10,L108&gt;0),MAX(0,L108+M108-MIN(Schulden!G10,L108+M108)),0)+IF(AND(Schulden!J11&lt;Schulden!J10,P108&gt;0),MAX(0,P108+Q108-MIN(Schulden!G11,P108+Q108)),0)+IF(AND(Schulden!J12&lt;Schulden!J10,T108&gt;0),MAX(0,T108+U108-MIN(Schulden!G12,T108+U108)),0)+IF(AND(Schulden!J13&lt;Schulden!J10,X108&gt;0),MAX(0,X108+Y108-MIN(Schulden!G13,X108+Y108)),0)+IF(AND(Schulden!J14&lt;Schulden!J10,AB108&gt;0),MAX(0,AB108+AC108-MIN(Schulden!G14,AB108+AC108)),0)+IF(AND(Schulden!J15&lt;Schulden!J10,AF108&gt;0),MAX(0,AF108+AG108-MIN(Schulden!G15,AF108+AG108)),0)+IF(AND(Schulden!J16&lt;Schulden!J10,AJ108&gt;0),MAX(0,AJ108+AK108-MIN(Schulden!G16,AJ108+AK108)),0)+IF(AND(Schulden!J17&lt;Schulden!J10,AN108&gt;0),MAX(0,AN108+AO108-MIN(Schulden!G17,AN108+AO108)),0)+IF(AND(Schulden!J18&lt;Schulden!J10,AR108&gt;0),MAX(0,AR108+AS108-MIN(Schulden!G18,AR108+AS108)),0)+IF(AND(Schulden!J19&lt;Schulden!J10,AV108&gt;0),MAX(0,AV108+AW108-MIN(Schulden!G19,AV108+AW108)),0)+IF(AND(Schulden!J20&lt;Schulden!J10,AZ108&gt;0),MAX(0,AZ108+BA108-MIN(Schulden!G20,AZ108+BA108)),0)+IF(AND(Schulden!J21&lt;Schulden!J10,BD108&gt;0),MAX(0,BD108+BE108-MIN(Schulden!G21,BD108+BE108)),0)+IF(AND(Schulden!J22&lt;Schulden!J10,BH108&gt;0),MAX(0,BH108+BI108-MIN(Schulden!G22,BH108+BI108)),0))),MAX(0,L108+M108-MIN(Schulden!G10,L108+M108)))+SUMIFS(Sonderzahlungen!$D$8:$D$67,Sonderzahlungen!$G$8:$G$67,$B108,Sonderzahlungen!$E$8:$E$67,"Gezielte Schuld",Sonderzahlungen!$F$8:$F$67,Schulden!B10)))</f>
        <v/>
      </c>
      <c r="O108" s="24">
        <f>MAX(0,L108+M108-N108)</f>
        <v/>
      </c>
      <c r="P108" s="24">
        <f>S107</f>
        <v/>
      </c>
      <c r="Q108" s="24">
        <f>IF(P108&lt;=0,0,P108*Schulden!F11/12)</f>
        <v/>
      </c>
      <c r="R108" s="24">
        <f>IF(P108&lt;=0,0,MIN(P108+Q108,MIN(Schulden!G11,P108+Q108)+MIN(MAX(0,Strategie!$C$9+SUMIFS(Sonderzahlungen!$D$8:$D$67,Sonderzahlungen!$G$8:$G$67,$B108,Sonderzahlungen!$E$8:$E$67,"Nach Strategie")-(IF(AND(Schulden!J8&lt;Schulden!J11,D108&gt;0),MAX(0,D108+E108-MIN(Schulden!G8,D108+E108)),0)+IF(AND(Schulden!J9&lt;Schulden!J11,H108&gt;0),MAX(0,H108+I108-MIN(Schulden!G9,H108+I108)),0)+IF(AND(Schulden!J10&lt;Schulden!J11,L108&gt;0),MAX(0,L108+M108-MIN(Schulden!G10,L108+M108)),0)+IF(AND(Schulden!J11&lt;Schulden!J11,P108&gt;0),MAX(0,P108+Q108-MIN(Schulden!G11,P108+Q108)),0)+IF(AND(Schulden!J12&lt;Schulden!J11,T108&gt;0),MAX(0,T108+U108-MIN(Schulden!G12,T108+U108)),0)+IF(AND(Schulden!J13&lt;Schulden!J11,X108&gt;0),MAX(0,X108+Y108-MIN(Schulden!G13,X108+Y108)),0)+IF(AND(Schulden!J14&lt;Schulden!J11,AB108&gt;0),MAX(0,AB108+AC108-MIN(Schulden!G14,AB108+AC108)),0)+IF(AND(Schulden!J15&lt;Schulden!J11,AF108&gt;0),MAX(0,AF108+AG108-MIN(Schulden!G15,AF108+AG108)),0)+IF(AND(Schulden!J16&lt;Schulden!J11,AJ108&gt;0),MAX(0,AJ108+AK108-MIN(Schulden!G16,AJ108+AK108)),0)+IF(AND(Schulden!J17&lt;Schulden!J11,AN108&gt;0),MAX(0,AN108+AO108-MIN(Schulden!G17,AN108+AO108)),0)+IF(AND(Schulden!J18&lt;Schulden!J11,AR108&gt;0),MAX(0,AR108+AS108-MIN(Schulden!G18,AR108+AS108)),0)+IF(AND(Schulden!J19&lt;Schulden!J11,AV108&gt;0),MAX(0,AV108+AW108-MIN(Schulden!G19,AV108+AW108)),0)+IF(AND(Schulden!J20&lt;Schulden!J11,AZ108&gt;0),MAX(0,AZ108+BA108-MIN(Schulden!G20,AZ108+BA108)),0)+IF(AND(Schulden!J21&lt;Schulden!J11,BD108&gt;0),MAX(0,BD108+BE108-MIN(Schulden!G21,BD108+BE108)),0)+IF(AND(Schulden!J22&lt;Schulden!J11,BH108&gt;0),MAX(0,BH108+BI108-MIN(Schulden!G22,BH108+BI108)),0))),MAX(0,P108+Q108-MIN(Schulden!G11,P108+Q108)))+SUMIFS(Sonderzahlungen!$D$8:$D$67,Sonderzahlungen!$G$8:$G$67,$B108,Sonderzahlungen!$E$8:$E$67,"Gezielte Schuld",Sonderzahlungen!$F$8:$F$67,Schulden!B11)))</f>
        <v/>
      </c>
      <c r="S108" s="24">
        <f>MAX(0,P108+Q108-R108)</f>
        <v/>
      </c>
      <c r="T108" s="24">
        <f>W107</f>
        <v/>
      </c>
      <c r="U108" s="24">
        <f>IF(T108&lt;=0,0,T108*Schulden!F12/12)</f>
        <v/>
      </c>
      <c r="V108" s="24">
        <f>IF(T108&lt;=0,0,MIN(T108+U108,MIN(Schulden!G12,T108+U108)+MIN(MAX(0,Strategie!$C$9+SUMIFS(Sonderzahlungen!$D$8:$D$67,Sonderzahlungen!$G$8:$G$67,$B108,Sonderzahlungen!$E$8:$E$67,"Nach Strategie")-(IF(AND(Schulden!J8&lt;Schulden!J12,D108&gt;0),MAX(0,D108+E108-MIN(Schulden!G8,D108+E108)),0)+IF(AND(Schulden!J9&lt;Schulden!J12,H108&gt;0),MAX(0,H108+I108-MIN(Schulden!G9,H108+I108)),0)+IF(AND(Schulden!J10&lt;Schulden!J12,L108&gt;0),MAX(0,L108+M108-MIN(Schulden!G10,L108+M108)),0)+IF(AND(Schulden!J11&lt;Schulden!J12,P108&gt;0),MAX(0,P108+Q108-MIN(Schulden!G11,P108+Q108)),0)+IF(AND(Schulden!J12&lt;Schulden!J12,T108&gt;0),MAX(0,T108+U108-MIN(Schulden!G12,T108+U108)),0)+IF(AND(Schulden!J13&lt;Schulden!J12,X108&gt;0),MAX(0,X108+Y108-MIN(Schulden!G13,X108+Y108)),0)+IF(AND(Schulden!J14&lt;Schulden!J12,AB108&gt;0),MAX(0,AB108+AC108-MIN(Schulden!G14,AB108+AC108)),0)+IF(AND(Schulden!J15&lt;Schulden!J12,AF108&gt;0),MAX(0,AF108+AG108-MIN(Schulden!G15,AF108+AG108)),0)+IF(AND(Schulden!J16&lt;Schulden!J12,AJ108&gt;0),MAX(0,AJ108+AK108-MIN(Schulden!G16,AJ108+AK108)),0)+IF(AND(Schulden!J17&lt;Schulden!J12,AN108&gt;0),MAX(0,AN108+AO108-MIN(Schulden!G17,AN108+AO108)),0)+IF(AND(Schulden!J18&lt;Schulden!J12,AR108&gt;0),MAX(0,AR108+AS108-MIN(Schulden!G18,AR108+AS108)),0)+IF(AND(Schulden!J19&lt;Schulden!J12,AV108&gt;0),MAX(0,AV108+AW108-MIN(Schulden!G19,AV108+AW108)),0)+IF(AND(Schulden!J20&lt;Schulden!J12,AZ108&gt;0),MAX(0,AZ108+BA108-MIN(Schulden!G20,AZ108+BA108)),0)+IF(AND(Schulden!J21&lt;Schulden!J12,BD108&gt;0),MAX(0,BD108+BE108-MIN(Schulden!G21,BD108+BE108)),0)+IF(AND(Schulden!J22&lt;Schulden!J12,BH108&gt;0),MAX(0,BH108+BI108-MIN(Schulden!G22,BH108+BI108)),0))),MAX(0,T108+U108-MIN(Schulden!G12,T108+U108)))+SUMIFS(Sonderzahlungen!$D$8:$D$67,Sonderzahlungen!$G$8:$G$67,$B108,Sonderzahlungen!$E$8:$E$67,"Gezielte Schuld",Sonderzahlungen!$F$8:$F$67,Schulden!B12)))</f>
        <v/>
      </c>
      <c r="W108" s="24">
        <f>MAX(0,T108+U108-V108)</f>
        <v/>
      </c>
      <c r="X108" s="24">
        <f>AA107</f>
        <v/>
      </c>
      <c r="Y108" s="24">
        <f>IF(X108&lt;=0,0,X108*Schulden!F13/12)</f>
        <v/>
      </c>
      <c r="Z108" s="24">
        <f>IF(X108&lt;=0,0,MIN(X108+Y108,MIN(Schulden!G13,X108+Y108)+MIN(MAX(0,Strategie!$C$9+SUMIFS(Sonderzahlungen!$D$8:$D$67,Sonderzahlungen!$G$8:$G$67,$B108,Sonderzahlungen!$E$8:$E$67,"Nach Strategie")-(IF(AND(Schulden!J8&lt;Schulden!J13,D108&gt;0),MAX(0,D108+E108-MIN(Schulden!G8,D108+E108)),0)+IF(AND(Schulden!J9&lt;Schulden!J13,H108&gt;0),MAX(0,H108+I108-MIN(Schulden!G9,H108+I108)),0)+IF(AND(Schulden!J10&lt;Schulden!J13,L108&gt;0),MAX(0,L108+M108-MIN(Schulden!G10,L108+M108)),0)+IF(AND(Schulden!J11&lt;Schulden!J13,P108&gt;0),MAX(0,P108+Q108-MIN(Schulden!G11,P108+Q108)),0)+IF(AND(Schulden!J12&lt;Schulden!J13,T108&gt;0),MAX(0,T108+U108-MIN(Schulden!G12,T108+U108)),0)+IF(AND(Schulden!J13&lt;Schulden!J13,X108&gt;0),MAX(0,X108+Y108-MIN(Schulden!G13,X108+Y108)),0)+IF(AND(Schulden!J14&lt;Schulden!J13,AB108&gt;0),MAX(0,AB108+AC108-MIN(Schulden!G14,AB108+AC108)),0)+IF(AND(Schulden!J15&lt;Schulden!J13,AF108&gt;0),MAX(0,AF108+AG108-MIN(Schulden!G15,AF108+AG108)),0)+IF(AND(Schulden!J16&lt;Schulden!J13,AJ108&gt;0),MAX(0,AJ108+AK108-MIN(Schulden!G16,AJ108+AK108)),0)+IF(AND(Schulden!J17&lt;Schulden!J13,AN108&gt;0),MAX(0,AN108+AO108-MIN(Schulden!G17,AN108+AO108)),0)+IF(AND(Schulden!J18&lt;Schulden!J13,AR108&gt;0),MAX(0,AR108+AS108-MIN(Schulden!G18,AR108+AS108)),0)+IF(AND(Schulden!J19&lt;Schulden!J13,AV108&gt;0),MAX(0,AV108+AW108-MIN(Schulden!G19,AV108+AW108)),0)+IF(AND(Schulden!J20&lt;Schulden!J13,AZ108&gt;0),MAX(0,AZ108+BA108-MIN(Schulden!G20,AZ108+BA108)),0)+IF(AND(Schulden!J21&lt;Schulden!J13,BD108&gt;0),MAX(0,BD108+BE108-MIN(Schulden!G21,BD108+BE108)),0)+IF(AND(Schulden!J22&lt;Schulden!J13,BH108&gt;0),MAX(0,BH108+BI108-MIN(Schulden!G22,BH108+BI108)),0))),MAX(0,X108+Y108-MIN(Schulden!G13,X108+Y108)))+SUMIFS(Sonderzahlungen!$D$8:$D$67,Sonderzahlungen!$G$8:$G$67,$B108,Sonderzahlungen!$E$8:$E$67,"Gezielte Schuld",Sonderzahlungen!$F$8:$F$67,Schulden!B13)))</f>
        <v/>
      </c>
      <c r="AA108" s="24">
        <f>MAX(0,X108+Y108-Z108)</f>
        <v/>
      </c>
      <c r="AB108" s="24">
        <f>AE107</f>
        <v/>
      </c>
      <c r="AC108" s="24">
        <f>IF(AB108&lt;=0,0,AB108*Schulden!F14/12)</f>
        <v/>
      </c>
      <c r="AD108" s="24">
        <f>IF(AB108&lt;=0,0,MIN(AB108+AC108,MIN(Schulden!G14,AB108+AC108)+MIN(MAX(0,Strategie!$C$9+SUMIFS(Sonderzahlungen!$D$8:$D$67,Sonderzahlungen!$G$8:$G$67,$B108,Sonderzahlungen!$E$8:$E$67,"Nach Strategie")-(IF(AND(Schulden!J8&lt;Schulden!J14,D108&gt;0),MAX(0,D108+E108-MIN(Schulden!G8,D108+E108)),0)+IF(AND(Schulden!J9&lt;Schulden!J14,H108&gt;0),MAX(0,H108+I108-MIN(Schulden!G9,H108+I108)),0)+IF(AND(Schulden!J10&lt;Schulden!J14,L108&gt;0),MAX(0,L108+M108-MIN(Schulden!G10,L108+M108)),0)+IF(AND(Schulden!J11&lt;Schulden!J14,P108&gt;0),MAX(0,P108+Q108-MIN(Schulden!G11,P108+Q108)),0)+IF(AND(Schulden!J12&lt;Schulden!J14,T108&gt;0),MAX(0,T108+U108-MIN(Schulden!G12,T108+U108)),0)+IF(AND(Schulden!J13&lt;Schulden!J14,X108&gt;0),MAX(0,X108+Y108-MIN(Schulden!G13,X108+Y108)),0)+IF(AND(Schulden!J14&lt;Schulden!J14,AB108&gt;0),MAX(0,AB108+AC108-MIN(Schulden!G14,AB108+AC108)),0)+IF(AND(Schulden!J15&lt;Schulden!J14,AF108&gt;0),MAX(0,AF108+AG108-MIN(Schulden!G15,AF108+AG108)),0)+IF(AND(Schulden!J16&lt;Schulden!J14,AJ108&gt;0),MAX(0,AJ108+AK108-MIN(Schulden!G16,AJ108+AK108)),0)+IF(AND(Schulden!J17&lt;Schulden!J14,AN108&gt;0),MAX(0,AN108+AO108-MIN(Schulden!G17,AN108+AO108)),0)+IF(AND(Schulden!J18&lt;Schulden!J14,AR108&gt;0),MAX(0,AR108+AS108-MIN(Schulden!G18,AR108+AS108)),0)+IF(AND(Schulden!J19&lt;Schulden!J14,AV108&gt;0),MAX(0,AV108+AW108-MIN(Schulden!G19,AV108+AW108)),0)+IF(AND(Schulden!J20&lt;Schulden!J14,AZ108&gt;0),MAX(0,AZ108+BA108-MIN(Schulden!G20,AZ108+BA108)),0)+IF(AND(Schulden!J21&lt;Schulden!J14,BD108&gt;0),MAX(0,BD108+BE108-MIN(Schulden!G21,BD108+BE108)),0)+IF(AND(Schulden!J22&lt;Schulden!J14,BH108&gt;0),MAX(0,BH108+BI108-MIN(Schulden!G22,BH108+BI108)),0))),MAX(0,AB108+AC108-MIN(Schulden!G14,AB108+AC108)))+SUMIFS(Sonderzahlungen!$D$8:$D$67,Sonderzahlungen!$G$8:$G$67,$B108,Sonderzahlungen!$E$8:$E$67,"Gezielte Schuld",Sonderzahlungen!$F$8:$F$67,Schulden!B14)))</f>
        <v/>
      </c>
      <c r="AE108" s="24">
        <f>MAX(0,AB108+AC108-AD108)</f>
        <v/>
      </c>
      <c r="AF108" s="24">
        <f>AI107</f>
        <v/>
      </c>
      <c r="AG108" s="24">
        <f>IF(AF108&lt;=0,0,AF108*Schulden!F15/12)</f>
        <v/>
      </c>
      <c r="AH108" s="24">
        <f>IF(AF108&lt;=0,0,MIN(AF108+AG108,MIN(Schulden!G15,AF108+AG108)+MIN(MAX(0,Strategie!$C$9+SUMIFS(Sonderzahlungen!$D$8:$D$67,Sonderzahlungen!$G$8:$G$67,$B108,Sonderzahlungen!$E$8:$E$67,"Nach Strategie")-(IF(AND(Schulden!J8&lt;Schulden!J15,D108&gt;0),MAX(0,D108+E108-MIN(Schulden!G8,D108+E108)),0)+IF(AND(Schulden!J9&lt;Schulden!J15,H108&gt;0),MAX(0,H108+I108-MIN(Schulden!G9,H108+I108)),0)+IF(AND(Schulden!J10&lt;Schulden!J15,L108&gt;0),MAX(0,L108+M108-MIN(Schulden!G10,L108+M108)),0)+IF(AND(Schulden!J11&lt;Schulden!J15,P108&gt;0),MAX(0,P108+Q108-MIN(Schulden!G11,P108+Q108)),0)+IF(AND(Schulden!J12&lt;Schulden!J15,T108&gt;0),MAX(0,T108+U108-MIN(Schulden!G12,T108+U108)),0)+IF(AND(Schulden!J13&lt;Schulden!J15,X108&gt;0),MAX(0,X108+Y108-MIN(Schulden!G13,X108+Y108)),0)+IF(AND(Schulden!J14&lt;Schulden!J15,AB108&gt;0),MAX(0,AB108+AC108-MIN(Schulden!G14,AB108+AC108)),0)+IF(AND(Schulden!J15&lt;Schulden!J15,AF108&gt;0),MAX(0,AF108+AG108-MIN(Schulden!G15,AF108+AG108)),0)+IF(AND(Schulden!J16&lt;Schulden!J15,AJ108&gt;0),MAX(0,AJ108+AK108-MIN(Schulden!G16,AJ108+AK108)),0)+IF(AND(Schulden!J17&lt;Schulden!J15,AN108&gt;0),MAX(0,AN108+AO108-MIN(Schulden!G17,AN108+AO108)),0)+IF(AND(Schulden!J18&lt;Schulden!J15,AR108&gt;0),MAX(0,AR108+AS108-MIN(Schulden!G18,AR108+AS108)),0)+IF(AND(Schulden!J19&lt;Schulden!J15,AV108&gt;0),MAX(0,AV108+AW108-MIN(Schulden!G19,AV108+AW108)),0)+IF(AND(Schulden!J20&lt;Schulden!J15,AZ108&gt;0),MAX(0,AZ108+BA108-MIN(Schulden!G20,AZ108+BA108)),0)+IF(AND(Schulden!J21&lt;Schulden!J15,BD108&gt;0),MAX(0,BD108+BE108-MIN(Schulden!G21,BD108+BE108)),0)+IF(AND(Schulden!J22&lt;Schulden!J15,BH108&gt;0),MAX(0,BH108+BI108-MIN(Schulden!G22,BH108+BI108)),0))),MAX(0,AF108+AG108-MIN(Schulden!G15,AF108+AG108)))+SUMIFS(Sonderzahlungen!$D$8:$D$67,Sonderzahlungen!$G$8:$G$67,$B108,Sonderzahlungen!$E$8:$E$67,"Gezielte Schuld",Sonderzahlungen!$F$8:$F$67,Schulden!B15)))</f>
        <v/>
      </c>
      <c r="AI108" s="24">
        <f>MAX(0,AF108+AG108-AH108)</f>
        <v/>
      </c>
      <c r="AJ108" s="24">
        <f>AM107</f>
        <v/>
      </c>
      <c r="AK108" s="24">
        <f>IF(AJ108&lt;=0,0,AJ108*Schulden!F16/12)</f>
        <v/>
      </c>
      <c r="AL108" s="24">
        <f>IF(AJ108&lt;=0,0,MIN(AJ108+AK108,MIN(Schulden!G16,AJ108+AK108)+MIN(MAX(0,Strategie!$C$9+SUMIFS(Sonderzahlungen!$D$8:$D$67,Sonderzahlungen!$G$8:$G$67,$B108,Sonderzahlungen!$E$8:$E$67,"Nach Strategie")-(IF(AND(Schulden!J8&lt;Schulden!J16,D108&gt;0),MAX(0,D108+E108-MIN(Schulden!G8,D108+E108)),0)+IF(AND(Schulden!J9&lt;Schulden!J16,H108&gt;0),MAX(0,H108+I108-MIN(Schulden!G9,H108+I108)),0)+IF(AND(Schulden!J10&lt;Schulden!J16,L108&gt;0),MAX(0,L108+M108-MIN(Schulden!G10,L108+M108)),0)+IF(AND(Schulden!J11&lt;Schulden!J16,P108&gt;0),MAX(0,P108+Q108-MIN(Schulden!G11,P108+Q108)),0)+IF(AND(Schulden!J12&lt;Schulden!J16,T108&gt;0),MAX(0,T108+U108-MIN(Schulden!G12,T108+U108)),0)+IF(AND(Schulden!J13&lt;Schulden!J16,X108&gt;0),MAX(0,X108+Y108-MIN(Schulden!G13,X108+Y108)),0)+IF(AND(Schulden!J14&lt;Schulden!J16,AB108&gt;0),MAX(0,AB108+AC108-MIN(Schulden!G14,AB108+AC108)),0)+IF(AND(Schulden!J15&lt;Schulden!J16,AF108&gt;0),MAX(0,AF108+AG108-MIN(Schulden!G15,AF108+AG108)),0)+IF(AND(Schulden!J16&lt;Schulden!J16,AJ108&gt;0),MAX(0,AJ108+AK108-MIN(Schulden!G16,AJ108+AK108)),0)+IF(AND(Schulden!J17&lt;Schulden!J16,AN108&gt;0),MAX(0,AN108+AO108-MIN(Schulden!G17,AN108+AO108)),0)+IF(AND(Schulden!J18&lt;Schulden!J16,AR108&gt;0),MAX(0,AR108+AS108-MIN(Schulden!G18,AR108+AS108)),0)+IF(AND(Schulden!J19&lt;Schulden!J16,AV108&gt;0),MAX(0,AV108+AW108-MIN(Schulden!G19,AV108+AW108)),0)+IF(AND(Schulden!J20&lt;Schulden!J16,AZ108&gt;0),MAX(0,AZ108+BA108-MIN(Schulden!G20,AZ108+BA108)),0)+IF(AND(Schulden!J21&lt;Schulden!J16,BD108&gt;0),MAX(0,BD108+BE108-MIN(Schulden!G21,BD108+BE108)),0)+IF(AND(Schulden!J22&lt;Schulden!J16,BH108&gt;0),MAX(0,BH108+BI108-MIN(Schulden!G22,BH108+BI108)),0))),MAX(0,AJ108+AK108-MIN(Schulden!G16,AJ108+AK108)))+SUMIFS(Sonderzahlungen!$D$8:$D$67,Sonderzahlungen!$G$8:$G$67,$B108,Sonderzahlungen!$E$8:$E$67,"Gezielte Schuld",Sonderzahlungen!$F$8:$F$67,Schulden!B16)))</f>
        <v/>
      </c>
      <c r="AM108" s="24">
        <f>MAX(0,AJ108+AK108-AL108)</f>
        <v/>
      </c>
      <c r="AN108" s="24">
        <f>AQ107</f>
        <v/>
      </c>
      <c r="AO108" s="24">
        <f>IF(AN108&lt;=0,0,AN108*Schulden!F17/12)</f>
        <v/>
      </c>
      <c r="AP108" s="24">
        <f>IF(AN108&lt;=0,0,MIN(AN108+AO108,MIN(Schulden!G17,AN108+AO108)+MIN(MAX(0,Strategie!$C$9+SUMIFS(Sonderzahlungen!$D$8:$D$67,Sonderzahlungen!$G$8:$G$67,$B108,Sonderzahlungen!$E$8:$E$67,"Nach Strategie")-(IF(AND(Schulden!J8&lt;Schulden!J17,D108&gt;0),MAX(0,D108+E108-MIN(Schulden!G8,D108+E108)),0)+IF(AND(Schulden!J9&lt;Schulden!J17,H108&gt;0),MAX(0,H108+I108-MIN(Schulden!G9,H108+I108)),0)+IF(AND(Schulden!J10&lt;Schulden!J17,L108&gt;0),MAX(0,L108+M108-MIN(Schulden!G10,L108+M108)),0)+IF(AND(Schulden!J11&lt;Schulden!J17,P108&gt;0),MAX(0,P108+Q108-MIN(Schulden!G11,P108+Q108)),0)+IF(AND(Schulden!J12&lt;Schulden!J17,T108&gt;0),MAX(0,T108+U108-MIN(Schulden!G12,T108+U108)),0)+IF(AND(Schulden!J13&lt;Schulden!J17,X108&gt;0),MAX(0,X108+Y108-MIN(Schulden!G13,X108+Y108)),0)+IF(AND(Schulden!J14&lt;Schulden!J17,AB108&gt;0),MAX(0,AB108+AC108-MIN(Schulden!G14,AB108+AC108)),0)+IF(AND(Schulden!J15&lt;Schulden!J17,AF108&gt;0),MAX(0,AF108+AG108-MIN(Schulden!G15,AF108+AG108)),0)+IF(AND(Schulden!J16&lt;Schulden!J17,AJ108&gt;0),MAX(0,AJ108+AK108-MIN(Schulden!G16,AJ108+AK108)),0)+IF(AND(Schulden!J17&lt;Schulden!J17,AN108&gt;0),MAX(0,AN108+AO108-MIN(Schulden!G17,AN108+AO108)),0)+IF(AND(Schulden!J18&lt;Schulden!J17,AR108&gt;0),MAX(0,AR108+AS108-MIN(Schulden!G18,AR108+AS108)),0)+IF(AND(Schulden!J19&lt;Schulden!J17,AV108&gt;0),MAX(0,AV108+AW108-MIN(Schulden!G19,AV108+AW108)),0)+IF(AND(Schulden!J20&lt;Schulden!J17,AZ108&gt;0),MAX(0,AZ108+BA108-MIN(Schulden!G20,AZ108+BA108)),0)+IF(AND(Schulden!J21&lt;Schulden!J17,BD108&gt;0),MAX(0,BD108+BE108-MIN(Schulden!G21,BD108+BE108)),0)+IF(AND(Schulden!J22&lt;Schulden!J17,BH108&gt;0),MAX(0,BH108+BI108-MIN(Schulden!G22,BH108+BI108)),0))),MAX(0,AN108+AO108-MIN(Schulden!G17,AN108+AO108)))+SUMIFS(Sonderzahlungen!$D$8:$D$67,Sonderzahlungen!$G$8:$G$67,$B108,Sonderzahlungen!$E$8:$E$67,"Gezielte Schuld",Sonderzahlungen!$F$8:$F$67,Schulden!B17)))</f>
        <v/>
      </c>
      <c r="AQ108" s="24">
        <f>MAX(0,AN108+AO108-AP108)</f>
        <v/>
      </c>
      <c r="AR108" s="24">
        <f>AU107</f>
        <v/>
      </c>
      <c r="AS108" s="24">
        <f>IF(AR108&lt;=0,0,AR108*Schulden!F18/12)</f>
        <v/>
      </c>
      <c r="AT108" s="24">
        <f>IF(AR108&lt;=0,0,MIN(AR108+AS108,MIN(Schulden!G18,AR108+AS108)+MIN(MAX(0,Strategie!$C$9+SUMIFS(Sonderzahlungen!$D$8:$D$67,Sonderzahlungen!$G$8:$G$67,$B108,Sonderzahlungen!$E$8:$E$67,"Nach Strategie")-(IF(AND(Schulden!J8&lt;Schulden!J18,D108&gt;0),MAX(0,D108+E108-MIN(Schulden!G8,D108+E108)),0)+IF(AND(Schulden!J9&lt;Schulden!J18,H108&gt;0),MAX(0,H108+I108-MIN(Schulden!G9,H108+I108)),0)+IF(AND(Schulden!J10&lt;Schulden!J18,L108&gt;0),MAX(0,L108+M108-MIN(Schulden!G10,L108+M108)),0)+IF(AND(Schulden!J11&lt;Schulden!J18,P108&gt;0),MAX(0,P108+Q108-MIN(Schulden!G11,P108+Q108)),0)+IF(AND(Schulden!J12&lt;Schulden!J18,T108&gt;0),MAX(0,T108+U108-MIN(Schulden!G12,T108+U108)),0)+IF(AND(Schulden!J13&lt;Schulden!J18,X108&gt;0),MAX(0,X108+Y108-MIN(Schulden!G13,X108+Y108)),0)+IF(AND(Schulden!J14&lt;Schulden!J18,AB108&gt;0),MAX(0,AB108+AC108-MIN(Schulden!G14,AB108+AC108)),0)+IF(AND(Schulden!J15&lt;Schulden!J18,AF108&gt;0),MAX(0,AF108+AG108-MIN(Schulden!G15,AF108+AG108)),0)+IF(AND(Schulden!J16&lt;Schulden!J18,AJ108&gt;0),MAX(0,AJ108+AK108-MIN(Schulden!G16,AJ108+AK108)),0)+IF(AND(Schulden!J17&lt;Schulden!J18,AN108&gt;0),MAX(0,AN108+AO108-MIN(Schulden!G17,AN108+AO108)),0)+IF(AND(Schulden!J18&lt;Schulden!J18,AR108&gt;0),MAX(0,AR108+AS108-MIN(Schulden!G18,AR108+AS108)),0)+IF(AND(Schulden!J19&lt;Schulden!J18,AV108&gt;0),MAX(0,AV108+AW108-MIN(Schulden!G19,AV108+AW108)),0)+IF(AND(Schulden!J20&lt;Schulden!J18,AZ108&gt;0),MAX(0,AZ108+BA108-MIN(Schulden!G20,AZ108+BA108)),0)+IF(AND(Schulden!J21&lt;Schulden!J18,BD108&gt;0),MAX(0,BD108+BE108-MIN(Schulden!G21,BD108+BE108)),0)+IF(AND(Schulden!J22&lt;Schulden!J18,BH108&gt;0),MAX(0,BH108+BI108-MIN(Schulden!G22,BH108+BI108)),0))),MAX(0,AR108+AS108-MIN(Schulden!G18,AR108+AS108)))+SUMIFS(Sonderzahlungen!$D$8:$D$67,Sonderzahlungen!$G$8:$G$67,$B108,Sonderzahlungen!$E$8:$E$67,"Gezielte Schuld",Sonderzahlungen!$F$8:$F$67,Schulden!B18)))</f>
        <v/>
      </c>
      <c r="AU108" s="24">
        <f>MAX(0,AR108+AS108-AT108)</f>
        <v/>
      </c>
      <c r="AV108" s="24">
        <f>AY107</f>
        <v/>
      </c>
      <c r="AW108" s="24">
        <f>IF(AV108&lt;=0,0,AV108*Schulden!F19/12)</f>
        <v/>
      </c>
      <c r="AX108" s="24">
        <f>IF(AV108&lt;=0,0,MIN(AV108+AW108,MIN(Schulden!G19,AV108+AW108)+MIN(MAX(0,Strategie!$C$9+SUMIFS(Sonderzahlungen!$D$8:$D$67,Sonderzahlungen!$G$8:$G$67,$B108,Sonderzahlungen!$E$8:$E$67,"Nach Strategie")-(IF(AND(Schulden!J8&lt;Schulden!J19,D108&gt;0),MAX(0,D108+E108-MIN(Schulden!G8,D108+E108)),0)+IF(AND(Schulden!J9&lt;Schulden!J19,H108&gt;0),MAX(0,H108+I108-MIN(Schulden!G9,H108+I108)),0)+IF(AND(Schulden!J10&lt;Schulden!J19,L108&gt;0),MAX(0,L108+M108-MIN(Schulden!G10,L108+M108)),0)+IF(AND(Schulden!J11&lt;Schulden!J19,P108&gt;0),MAX(0,P108+Q108-MIN(Schulden!G11,P108+Q108)),0)+IF(AND(Schulden!J12&lt;Schulden!J19,T108&gt;0),MAX(0,T108+U108-MIN(Schulden!G12,T108+U108)),0)+IF(AND(Schulden!J13&lt;Schulden!J19,X108&gt;0),MAX(0,X108+Y108-MIN(Schulden!G13,X108+Y108)),0)+IF(AND(Schulden!J14&lt;Schulden!J19,AB108&gt;0),MAX(0,AB108+AC108-MIN(Schulden!G14,AB108+AC108)),0)+IF(AND(Schulden!J15&lt;Schulden!J19,AF108&gt;0),MAX(0,AF108+AG108-MIN(Schulden!G15,AF108+AG108)),0)+IF(AND(Schulden!J16&lt;Schulden!J19,AJ108&gt;0),MAX(0,AJ108+AK108-MIN(Schulden!G16,AJ108+AK108)),0)+IF(AND(Schulden!J17&lt;Schulden!J19,AN108&gt;0),MAX(0,AN108+AO108-MIN(Schulden!G17,AN108+AO108)),0)+IF(AND(Schulden!J18&lt;Schulden!J19,AR108&gt;0),MAX(0,AR108+AS108-MIN(Schulden!G18,AR108+AS108)),0)+IF(AND(Schulden!J19&lt;Schulden!J19,AV108&gt;0),MAX(0,AV108+AW108-MIN(Schulden!G19,AV108+AW108)),0)+IF(AND(Schulden!J20&lt;Schulden!J19,AZ108&gt;0),MAX(0,AZ108+BA108-MIN(Schulden!G20,AZ108+BA108)),0)+IF(AND(Schulden!J21&lt;Schulden!J19,BD108&gt;0),MAX(0,BD108+BE108-MIN(Schulden!G21,BD108+BE108)),0)+IF(AND(Schulden!J22&lt;Schulden!J19,BH108&gt;0),MAX(0,BH108+BI108-MIN(Schulden!G22,BH108+BI108)),0))),MAX(0,AV108+AW108-MIN(Schulden!G19,AV108+AW108)))+SUMIFS(Sonderzahlungen!$D$8:$D$67,Sonderzahlungen!$G$8:$G$67,$B108,Sonderzahlungen!$E$8:$E$67,"Gezielte Schuld",Sonderzahlungen!$F$8:$F$67,Schulden!B19)))</f>
        <v/>
      </c>
      <c r="AY108" s="24">
        <f>MAX(0,AV108+AW108-AX108)</f>
        <v/>
      </c>
      <c r="AZ108" s="24">
        <f>BC107</f>
        <v/>
      </c>
      <c r="BA108" s="24">
        <f>IF(AZ108&lt;=0,0,AZ108*Schulden!F20/12)</f>
        <v/>
      </c>
      <c r="BB108" s="24">
        <f>IF(AZ108&lt;=0,0,MIN(AZ108+BA108,MIN(Schulden!G20,AZ108+BA108)+MIN(MAX(0,Strategie!$C$9+SUMIFS(Sonderzahlungen!$D$8:$D$67,Sonderzahlungen!$G$8:$G$67,$B108,Sonderzahlungen!$E$8:$E$67,"Nach Strategie")-(IF(AND(Schulden!J8&lt;Schulden!J20,D108&gt;0),MAX(0,D108+E108-MIN(Schulden!G8,D108+E108)),0)+IF(AND(Schulden!J9&lt;Schulden!J20,H108&gt;0),MAX(0,H108+I108-MIN(Schulden!G9,H108+I108)),0)+IF(AND(Schulden!J10&lt;Schulden!J20,L108&gt;0),MAX(0,L108+M108-MIN(Schulden!G10,L108+M108)),0)+IF(AND(Schulden!J11&lt;Schulden!J20,P108&gt;0),MAX(0,P108+Q108-MIN(Schulden!G11,P108+Q108)),0)+IF(AND(Schulden!J12&lt;Schulden!J20,T108&gt;0),MAX(0,T108+U108-MIN(Schulden!G12,T108+U108)),0)+IF(AND(Schulden!J13&lt;Schulden!J20,X108&gt;0),MAX(0,X108+Y108-MIN(Schulden!G13,X108+Y108)),0)+IF(AND(Schulden!J14&lt;Schulden!J20,AB108&gt;0),MAX(0,AB108+AC108-MIN(Schulden!G14,AB108+AC108)),0)+IF(AND(Schulden!J15&lt;Schulden!J20,AF108&gt;0),MAX(0,AF108+AG108-MIN(Schulden!G15,AF108+AG108)),0)+IF(AND(Schulden!J16&lt;Schulden!J20,AJ108&gt;0),MAX(0,AJ108+AK108-MIN(Schulden!G16,AJ108+AK108)),0)+IF(AND(Schulden!J17&lt;Schulden!J20,AN108&gt;0),MAX(0,AN108+AO108-MIN(Schulden!G17,AN108+AO108)),0)+IF(AND(Schulden!J18&lt;Schulden!J20,AR108&gt;0),MAX(0,AR108+AS108-MIN(Schulden!G18,AR108+AS108)),0)+IF(AND(Schulden!J19&lt;Schulden!J20,AV108&gt;0),MAX(0,AV108+AW108-MIN(Schulden!G19,AV108+AW108)),0)+IF(AND(Schulden!J20&lt;Schulden!J20,AZ108&gt;0),MAX(0,AZ108+BA108-MIN(Schulden!G20,AZ108+BA108)),0)+IF(AND(Schulden!J21&lt;Schulden!J20,BD108&gt;0),MAX(0,BD108+BE108-MIN(Schulden!G21,BD108+BE108)),0)+IF(AND(Schulden!J22&lt;Schulden!J20,BH108&gt;0),MAX(0,BH108+BI108-MIN(Schulden!G22,BH108+BI108)),0))),MAX(0,AZ108+BA108-MIN(Schulden!G20,AZ108+BA108)))+SUMIFS(Sonderzahlungen!$D$8:$D$67,Sonderzahlungen!$G$8:$G$67,$B108,Sonderzahlungen!$E$8:$E$67,"Gezielte Schuld",Sonderzahlungen!$F$8:$F$67,Schulden!B20)))</f>
        <v/>
      </c>
      <c r="BC108" s="24">
        <f>MAX(0,AZ108+BA108-BB108)</f>
        <v/>
      </c>
      <c r="BD108" s="24">
        <f>BG107</f>
        <v/>
      </c>
      <c r="BE108" s="24">
        <f>IF(BD108&lt;=0,0,BD108*Schulden!F21/12)</f>
        <v/>
      </c>
      <c r="BF108" s="24">
        <f>IF(BD108&lt;=0,0,MIN(BD108+BE108,MIN(Schulden!G21,BD108+BE108)+MIN(MAX(0,Strategie!$C$9+SUMIFS(Sonderzahlungen!$D$8:$D$67,Sonderzahlungen!$G$8:$G$67,$B108,Sonderzahlungen!$E$8:$E$67,"Nach Strategie")-(IF(AND(Schulden!J8&lt;Schulden!J21,D108&gt;0),MAX(0,D108+E108-MIN(Schulden!G8,D108+E108)),0)+IF(AND(Schulden!J9&lt;Schulden!J21,H108&gt;0),MAX(0,H108+I108-MIN(Schulden!G9,H108+I108)),0)+IF(AND(Schulden!J10&lt;Schulden!J21,L108&gt;0),MAX(0,L108+M108-MIN(Schulden!G10,L108+M108)),0)+IF(AND(Schulden!J11&lt;Schulden!J21,P108&gt;0),MAX(0,P108+Q108-MIN(Schulden!G11,P108+Q108)),0)+IF(AND(Schulden!J12&lt;Schulden!J21,T108&gt;0),MAX(0,T108+U108-MIN(Schulden!G12,T108+U108)),0)+IF(AND(Schulden!J13&lt;Schulden!J21,X108&gt;0),MAX(0,X108+Y108-MIN(Schulden!G13,X108+Y108)),0)+IF(AND(Schulden!J14&lt;Schulden!J21,AB108&gt;0),MAX(0,AB108+AC108-MIN(Schulden!G14,AB108+AC108)),0)+IF(AND(Schulden!J15&lt;Schulden!J21,AF108&gt;0),MAX(0,AF108+AG108-MIN(Schulden!G15,AF108+AG108)),0)+IF(AND(Schulden!J16&lt;Schulden!J21,AJ108&gt;0),MAX(0,AJ108+AK108-MIN(Schulden!G16,AJ108+AK108)),0)+IF(AND(Schulden!J17&lt;Schulden!J21,AN108&gt;0),MAX(0,AN108+AO108-MIN(Schulden!G17,AN108+AO108)),0)+IF(AND(Schulden!J18&lt;Schulden!J21,AR108&gt;0),MAX(0,AR108+AS108-MIN(Schulden!G18,AR108+AS108)),0)+IF(AND(Schulden!J19&lt;Schulden!J21,AV108&gt;0),MAX(0,AV108+AW108-MIN(Schulden!G19,AV108+AW108)),0)+IF(AND(Schulden!J20&lt;Schulden!J21,AZ108&gt;0),MAX(0,AZ108+BA108-MIN(Schulden!G20,AZ108+BA108)),0)+IF(AND(Schulden!J21&lt;Schulden!J21,BD108&gt;0),MAX(0,BD108+BE108-MIN(Schulden!G21,BD108+BE108)),0)+IF(AND(Schulden!J22&lt;Schulden!J21,BH108&gt;0),MAX(0,BH108+BI108-MIN(Schulden!G22,BH108+BI108)),0))),MAX(0,BD108+BE108-MIN(Schulden!G21,BD108+BE108)))+SUMIFS(Sonderzahlungen!$D$8:$D$67,Sonderzahlungen!$G$8:$G$67,$B108,Sonderzahlungen!$E$8:$E$67,"Gezielte Schuld",Sonderzahlungen!$F$8:$F$67,Schulden!B21)))</f>
        <v/>
      </c>
      <c r="BG108" s="24">
        <f>MAX(0,BD108+BE108-BF108)</f>
        <v/>
      </c>
      <c r="BH108" s="24">
        <f>BK107</f>
        <v/>
      </c>
      <c r="BI108" s="24">
        <f>IF(BH108&lt;=0,0,BH108*Schulden!F22/12)</f>
        <v/>
      </c>
      <c r="BJ108" s="24">
        <f>IF(BH108&lt;=0,0,MIN(BH108+BI108,MIN(Schulden!G22,BH108+BI108)+MIN(MAX(0,Strategie!$C$9+SUMIFS(Sonderzahlungen!$D$8:$D$67,Sonderzahlungen!$G$8:$G$67,$B108,Sonderzahlungen!$E$8:$E$67,"Nach Strategie")-(IF(AND(Schulden!J8&lt;Schulden!J22,D108&gt;0),MAX(0,D108+E108-MIN(Schulden!G8,D108+E108)),0)+IF(AND(Schulden!J9&lt;Schulden!J22,H108&gt;0),MAX(0,H108+I108-MIN(Schulden!G9,H108+I108)),0)+IF(AND(Schulden!J10&lt;Schulden!J22,L108&gt;0),MAX(0,L108+M108-MIN(Schulden!G10,L108+M108)),0)+IF(AND(Schulden!J11&lt;Schulden!J22,P108&gt;0),MAX(0,P108+Q108-MIN(Schulden!G11,P108+Q108)),0)+IF(AND(Schulden!J12&lt;Schulden!J22,T108&gt;0),MAX(0,T108+U108-MIN(Schulden!G12,T108+U108)),0)+IF(AND(Schulden!J13&lt;Schulden!J22,X108&gt;0),MAX(0,X108+Y108-MIN(Schulden!G13,X108+Y108)),0)+IF(AND(Schulden!J14&lt;Schulden!J22,AB108&gt;0),MAX(0,AB108+AC108-MIN(Schulden!G14,AB108+AC108)),0)+IF(AND(Schulden!J15&lt;Schulden!J22,AF108&gt;0),MAX(0,AF108+AG108-MIN(Schulden!G15,AF108+AG108)),0)+IF(AND(Schulden!J16&lt;Schulden!J22,AJ108&gt;0),MAX(0,AJ108+AK108-MIN(Schulden!G16,AJ108+AK108)),0)+IF(AND(Schulden!J17&lt;Schulden!J22,AN108&gt;0),MAX(0,AN108+AO108-MIN(Schulden!G17,AN108+AO108)),0)+IF(AND(Schulden!J18&lt;Schulden!J22,AR108&gt;0),MAX(0,AR108+AS108-MIN(Schulden!G18,AR108+AS108)),0)+IF(AND(Schulden!J19&lt;Schulden!J22,AV108&gt;0),MAX(0,AV108+AW108-MIN(Schulden!G19,AV108+AW108)),0)+IF(AND(Schulden!J20&lt;Schulden!J22,AZ108&gt;0),MAX(0,AZ108+BA108-MIN(Schulden!G20,AZ108+BA108)),0)+IF(AND(Schulden!J21&lt;Schulden!J22,BD108&gt;0),MAX(0,BD108+BE108-MIN(Schulden!G21,BD108+BE108)),0)+IF(AND(Schulden!J22&lt;Schulden!J22,BH108&gt;0),MAX(0,BH108+BI108-MIN(Schulden!G22,BH108+BI108)),0))),MAX(0,BH108+BI108-MIN(Schulden!G22,BH108+BI108)))+SUMIFS(Sonderzahlungen!$D$8:$D$67,Sonderzahlungen!$G$8:$G$67,$B108,Sonderzahlungen!$E$8:$E$67,"Gezielte Schuld",Sonderzahlungen!$F$8:$F$67,Schulden!B22)))</f>
        <v/>
      </c>
      <c r="BK108" s="24">
        <f>MAX(0,BH108+BI108-BJ108)</f>
        <v/>
      </c>
    </row>
    <row r="109">
      <c r="B109" s="23">
        <f>EDATE(B108,1)</f>
        <v/>
      </c>
      <c r="C109" s="24">
        <f>SUMIFS(Sonderzahlungen!$D$8:$D$67,Sonderzahlungen!$G$8:$G$67,B109)</f>
        <v/>
      </c>
      <c r="D109" s="24">
        <f>G108</f>
        <v/>
      </c>
      <c r="E109" s="24">
        <f>IF(D109&lt;=0,0,D109*Schulden!F8/12)</f>
        <v/>
      </c>
      <c r="F109" s="24">
        <f>IF(D109&lt;=0,0,MIN(D109+E109,MIN(Schulden!G8,D109+E109)+MIN(MAX(0,Strategie!$C$9+SUMIFS(Sonderzahlungen!$D$8:$D$67,Sonderzahlungen!$G$8:$G$67,$B109,Sonderzahlungen!$E$8:$E$67,"Nach Strategie")-(IF(AND(Schulden!J8&lt;Schulden!J8,D109&gt;0),MAX(0,D109+E109-MIN(Schulden!G8,D109+E109)),0)+IF(AND(Schulden!J9&lt;Schulden!J8,H109&gt;0),MAX(0,H109+I109-MIN(Schulden!G9,H109+I109)),0)+IF(AND(Schulden!J10&lt;Schulden!J8,L109&gt;0),MAX(0,L109+M109-MIN(Schulden!G10,L109+M109)),0)+IF(AND(Schulden!J11&lt;Schulden!J8,P109&gt;0),MAX(0,P109+Q109-MIN(Schulden!G11,P109+Q109)),0)+IF(AND(Schulden!J12&lt;Schulden!J8,T109&gt;0),MAX(0,T109+U109-MIN(Schulden!G12,T109+U109)),0)+IF(AND(Schulden!J13&lt;Schulden!J8,X109&gt;0),MAX(0,X109+Y109-MIN(Schulden!G13,X109+Y109)),0)+IF(AND(Schulden!J14&lt;Schulden!J8,AB109&gt;0),MAX(0,AB109+AC109-MIN(Schulden!G14,AB109+AC109)),0)+IF(AND(Schulden!J15&lt;Schulden!J8,AF109&gt;0),MAX(0,AF109+AG109-MIN(Schulden!G15,AF109+AG109)),0)+IF(AND(Schulden!J16&lt;Schulden!J8,AJ109&gt;0),MAX(0,AJ109+AK109-MIN(Schulden!G16,AJ109+AK109)),0)+IF(AND(Schulden!J17&lt;Schulden!J8,AN109&gt;0),MAX(0,AN109+AO109-MIN(Schulden!G17,AN109+AO109)),0)+IF(AND(Schulden!J18&lt;Schulden!J8,AR109&gt;0),MAX(0,AR109+AS109-MIN(Schulden!G18,AR109+AS109)),0)+IF(AND(Schulden!J19&lt;Schulden!J8,AV109&gt;0),MAX(0,AV109+AW109-MIN(Schulden!G19,AV109+AW109)),0)+IF(AND(Schulden!J20&lt;Schulden!J8,AZ109&gt;0),MAX(0,AZ109+BA109-MIN(Schulden!G20,AZ109+BA109)),0)+IF(AND(Schulden!J21&lt;Schulden!J8,BD109&gt;0),MAX(0,BD109+BE109-MIN(Schulden!G21,BD109+BE109)),0)+IF(AND(Schulden!J22&lt;Schulden!J8,BH109&gt;0),MAX(0,BH109+BI109-MIN(Schulden!G22,BH109+BI109)),0))),MAX(0,D109+E109-MIN(Schulden!G8,D109+E109)))+SUMIFS(Sonderzahlungen!$D$8:$D$67,Sonderzahlungen!$G$8:$G$67,$B109,Sonderzahlungen!$E$8:$E$67,"Gezielte Schuld",Sonderzahlungen!$F$8:$F$67,Schulden!B8)))</f>
        <v/>
      </c>
      <c r="G109" s="24">
        <f>MAX(0,D109+E109-F109)</f>
        <v/>
      </c>
      <c r="H109" s="24">
        <f>K108</f>
        <v/>
      </c>
      <c r="I109" s="24">
        <f>IF(H109&lt;=0,0,H109*Schulden!F9/12)</f>
        <v/>
      </c>
      <c r="J109" s="24">
        <f>IF(H109&lt;=0,0,MIN(H109+I109,MIN(Schulden!G9,H109+I109)+MIN(MAX(0,Strategie!$C$9+SUMIFS(Sonderzahlungen!$D$8:$D$67,Sonderzahlungen!$G$8:$G$67,$B109,Sonderzahlungen!$E$8:$E$67,"Nach Strategie")-(IF(AND(Schulden!J8&lt;Schulden!J9,D109&gt;0),MAX(0,D109+E109-MIN(Schulden!G8,D109+E109)),0)+IF(AND(Schulden!J9&lt;Schulden!J9,H109&gt;0),MAX(0,H109+I109-MIN(Schulden!G9,H109+I109)),0)+IF(AND(Schulden!J10&lt;Schulden!J9,L109&gt;0),MAX(0,L109+M109-MIN(Schulden!G10,L109+M109)),0)+IF(AND(Schulden!J11&lt;Schulden!J9,P109&gt;0),MAX(0,P109+Q109-MIN(Schulden!G11,P109+Q109)),0)+IF(AND(Schulden!J12&lt;Schulden!J9,T109&gt;0),MAX(0,T109+U109-MIN(Schulden!G12,T109+U109)),0)+IF(AND(Schulden!J13&lt;Schulden!J9,X109&gt;0),MAX(0,X109+Y109-MIN(Schulden!G13,X109+Y109)),0)+IF(AND(Schulden!J14&lt;Schulden!J9,AB109&gt;0),MAX(0,AB109+AC109-MIN(Schulden!G14,AB109+AC109)),0)+IF(AND(Schulden!J15&lt;Schulden!J9,AF109&gt;0),MAX(0,AF109+AG109-MIN(Schulden!G15,AF109+AG109)),0)+IF(AND(Schulden!J16&lt;Schulden!J9,AJ109&gt;0),MAX(0,AJ109+AK109-MIN(Schulden!G16,AJ109+AK109)),0)+IF(AND(Schulden!J17&lt;Schulden!J9,AN109&gt;0),MAX(0,AN109+AO109-MIN(Schulden!G17,AN109+AO109)),0)+IF(AND(Schulden!J18&lt;Schulden!J9,AR109&gt;0),MAX(0,AR109+AS109-MIN(Schulden!G18,AR109+AS109)),0)+IF(AND(Schulden!J19&lt;Schulden!J9,AV109&gt;0),MAX(0,AV109+AW109-MIN(Schulden!G19,AV109+AW109)),0)+IF(AND(Schulden!J20&lt;Schulden!J9,AZ109&gt;0),MAX(0,AZ109+BA109-MIN(Schulden!G20,AZ109+BA109)),0)+IF(AND(Schulden!J21&lt;Schulden!J9,BD109&gt;0),MAX(0,BD109+BE109-MIN(Schulden!G21,BD109+BE109)),0)+IF(AND(Schulden!J22&lt;Schulden!J9,BH109&gt;0),MAX(0,BH109+BI109-MIN(Schulden!G22,BH109+BI109)),0))),MAX(0,H109+I109-MIN(Schulden!G9,H109+I109)))+SUMIFS(Sonderzahlungen!$D$8:$D$67,Sonderzahlungen!$G$8:$G$67,$B109,Sonderzahlungen!$E$8:$E$67,"Gezielte Schuld",Sonderzahlungen!$F$8:$F$67,Schulden!B9)))</f>
        <v/>
      </c>
      <c r="K109" s="24">
        <f>MAX(0,H109+I109-J109)</f>
        <v/>
      </c>
      <c r="L109" s="24">
        <f>O108</f>
        <v/>
      </c>
      <c r="M109" s="24">
        <f>IF(L109&lt;=0,0,L109*Schulden!F10/12)</f>
        <v/>
      </c>
      <c r="N109" s="24">
        <f>IF(L109&lt;=0,0,MIN(L109+M109,MIN(Schulden!G10,L109+M109)+MIN(MAX(0,Strategie!$C$9+SUMIFS(Sonderzahlungen!$D$8:$D$67,Sonderzahlungen!$G$8:$G$67,$B109,Sonderzahlungen!$E$8:$E$67,"Nach Strategie")-(IF(AND(Schulden!J8&lt;Schulden!J10,D109&gt;0),MAX(0,D109+E109-MIN(Schulden!G8,D109+E109)),0)+IF(AND(Schulden!J9&lt;Schulden!J10,H109&gt;0),MAX(0,H109+I109-MIN(Schulden!G9,H109+I109)),0)+IF(AND(Schulden!J10&lt;Schulden!J10,L109&gt;0),MAX(0,L109+M109-MIN(Schulden!G10,L109+M109)),0)+IF(AND(Schulden!J11&lt;Schulden!J10,P109&gt;0),MAX(0,P109+Q109-MIN(Schulden!G11,P109+Q109)),0)+IF(AND(Schulden!J12&lt;Schulden!J10,T109&gt;0),MAX(0,T109+U109-MIN(Schulden!G12,T109+U109)),0)+IF(AND(Schulden!J13&lt;Schulden!J10,X109&gt;0),MAX(0,X109+Y109-MIN(Schulden!G13,X109+Y109)),0)+IF(AND(Schulden!J14&lt;Schulden!J10,AB109&gt;0),MAX(0,AB109+AC109-MIN(Schulden!G14,AB109+AC109)),0)+IF(AND(Schulden!J15&lt;Schulden!J10,AF109&gt;0),MAX(0,AF109+AG109-MIN(Schulden!G15,AF109+AG109)),0)+IF(AND(Schulden!J16&lt;Schulden!J10,AJ109&gt;0),MAX(0,AJ109+AK109-MIN(Schulden!G16,AJ109+AK109)),0)+IF(AND(Schulden!J17&lt;Schulden!J10,AN109&gt;0),MAX(0,AN109+AO109-MIN(Schulden!G17,AN109+AO109)),0)+IF(AND(Schulden!J18&lt;Schulden!J10,AR109&gt;0),MAX(0,AR109+AS109-MIN(Schulden!G18,AR109+AS109)),0)+IF(AND(Schulden!J19&lt;Schulden!J10,AV109&gt;0),MAX(0,AV109+AW109-MIN(Schulden!G19,AV109+AW109)),0)+IF(AND(Schulden!J20&lt;Schulden!J10,AZ109&gt;0),MAX(0,AZ109+BA109-MIN(Schulden!G20,AZ109+BA109)),0)+IF(AND(Schulden!J21&lt;Schulden!J10,BD109&gt;0),MAX(0,BD109+BE109-MIN(Schulden!G21,BD109+BE109)),0)+IF(AND(Schulden!J22&lt;Schulden!J10,BH109&gt;0),MAX(0,BH109+BI109-MIN(Schulden!G22,BH109+BI109)),0))),MAX(0,L109+M109-MIN(Schulden!G10,L109+M109)))+SUMIFS(Sonderzahlungen!$D$8:$D$67,Sonderzahlungen!$G$8:$G$67,$B109,Sonderzahlungen!$E$8:$E$67,"Gezielte Schuld",Sonderzahlungen!$F$8:$F$67,Schulden!B10)))</f>
        <v/>
      </c>
      <c r="O109" s="24">
        <f>MAX(0,L109+M109-N109)</f>
        <v/>
      </c>
      <c r="P109" s="24">
        <f>S108</f>
        <v/>
      </c>
      <c r="Q109" s="24">
        <f>IF(P109&lt;=0,0,P109*Schulden!F11/12)</f>
        <v/>
      </c>
      <c r="R109" s="24">
        <f>IF(P109&lt;=0,0,MIN(P109+Q109,MIN(Schulden!G11,P109+Q109)+MIN(MAX(0,Strategie!$C$9+SUMIFS(Sonderzahlungen!$D$8:$D$67,Sonderzahlungen!$G$8:$G$67,$B109,Sonderzahlungen!$E$8:$E$67,"Nach Strategie")-(IF(AND(Schulden!J8&lt;Schulden!J11,D109&gt;0),MAX(0,D109+E109-MIN(Schulden!G8,D109+E109)),0)+IF(AND(Schulden!J9&lt;Schulden!J11,H109&gt;0),MAX(0,H109+I109-MIN(Schulden!G9,H109+I109)),0)+IF(AND(Schulden!J10&lt;Schulden!J11,L109&gt;0),MAX(0,L109+M109-MIN(Schulden!G10,L109+M109)),0)+IF(AND(Schulden!J11&lt;Schulden!J11,P109&gt;0),MAX(0,P109+Q109-MIN(Schulden!G11,P109+Q109)),0)+IF(AND(Schulden!J12&lt;Schulden!J11,T109&gt;0),MAX(0,T109+U109-MIN(Schulden!G12,T109+U109)),0)+IF(AND(Schulden!J13&lt;Schulden!J11,X109&gt;0),MAX(0,X109+Y109-MIN(Schulden!G13,X109+Y109)),0)+IF(AND(Schulden!J14&lt;Schulden!J11,AB109&gt;0),MAX(0,AB109+AC109-MIN(Schulden!G14,AB109+AC109)),0)+IF(AND(Schulden!J15&lt;Schulden!J11,AF109&gt;0),MAX(0,AF109+AG109-MIN(Schulden!G15,AF109+AG109)),0)+IF(AND(Schulden!J16&lt;Schulden!J11,AJ109&gt;0),MAX(0,AJ109+AK109-MIN(Schulden!G16,AJ109+AK109)),0)+IF(AND(Schulden!J17&lt;Schulden!J11,AN109&gt;0),MAX(0,AN109+AO109-MIN(Schulden!G17,AN109+AO109)),0)+IF(AND(Schulden!J18&lt;Schulden!J11,AR109&gt;0),MAX(0,AR109+AS109-MIN(Schulden!G18,AR109+AS109)),0)+IF(AND(Schulden!J19&lt;Schulden!J11,AV109&gt;0),MAX(0,AV109+AW109-MIN(Schulden!G19,AV109+AW109)),0)+IF(AND(Schulden!J20&lt;Schulden!J11,AZ109&gt;0),MAX(0,AZ109+BA109-MIN(Schulden!G20,AZ109+BA109)),0)+IF(AND(Schulden!J21&lt;Schulden!J11,BD109&gt;0),MAX(0,BD109+BE109-MIN(Schulden!G21,BD109+BE109)),0)+IF(AND(Schulden!J22&lt;Schulden!J11,BH109&gt;0),MAX(0,BH109+BI109-MIN(Schulden!G22,BH109+BI109)),0))),MAX(0,P109+Q109-MIN(Schulden!G11,P109+Q109)))+SUMIFS(Sonderzahlungen!$D$8:$D$67,Sonderzahlungen!$G$8:$G$67,$B109,Sonderzahlungen!$E$8:$E$67,"Gezielte Schuld",Sonderzahlungen!$F$8:$F$67,Schulden!B11)))</f>
        <v/>
      </c>
      <c r="S109" s="24">
        <f>MAX(0,P109+Q109-R109)</f>
        <v/>
      </c>
      <c r="T109" s="24">
        <f>W108</f>
        <v/>
      </c>
      <c r="U109" s="24">
        <f>IF(T109&lt;=0,0,T109*Schulden!F12/12)</f>
        <v/>
      </c>
      <c r="V109" s="24">
        <f>IF(T109&lt;=0,0,MIN(T109+U109,MIN(Schulden!G12,T109+U109)+MIN(MAX(0,Strategie!$C$9+SUMIFS(Sonderzahlungen!$D$8:$D$67,Sonderzahlungen!$G$8:$G$67,$B109,Sonderzahlungen!$E$8:$E$67,"Nach Strategie")-(IF(AND(Schulden!J8&lt;Schulden!J12,D109&gt;0),MAX(0,D109+E109-MIN(Schulden!G8,D109+E109)),0)+IF(AND(Schulden!J9&lt;Schulden!J12,H109&gt;0),MAX(0,H109+I109-MIN(Schulden!G9,H109+I109)),0)+IF(AND(Schulden!J10&lt;Schulden!J12,L109&gt;0),MAX(0,L109+M109-MIN(Schulden!G10,L109+M109)),0)+IF(AND(Schulden!J11&lt;Schulden!J12,P109&gt;0),MAX(0,P109+Q109-MIN(Schulden!G11,P109+Q109)),0)+IF(AND(Schulden!J12&lt;Schulden!J12,T109&gt;0),MAX(0,T109+U109-MIN(Schulden!G12,T109+U109)),0)+IF(AND(Schulden!J13&lt;Schulden!J12,X109&gt;0),MAX(0,X109+Y109-MIN(Schulden!G13,X109+Y109)),0)+IF(AND(Schulden!J14&lt;Schulden!J12,AB109&gt;0),MAX(0,AB109+AC109-MIN(Schulden!G14,AB109+AC109)),0)+IF(AND(Schulden!J15&lt;Schulden!J12,AF109&gt;0),MAX(0,AF109+AG109-MIN(Schulden!G15,AF109+AG109)),0)+IF(AND(Schulden!J16&lt;Schulden!J12,AJ109&gt;0),MAX(0,AJ109+AK109-MIN(Schulden!G16,AJ109+AK109)),0)+IF(AND(Schulden!J17&lt;Schulden!J12,AN109&gt;0),MAX(0,AN109+AO109-MIN(Schulden!G17,AN109+AO109)),0)+IF(AND(Schulden!J18&lt;Schulden!J12,AR109&gt;0),MAX(0,AR109+AS109-MIN(Schulden!G18,AR109+AS109)),0)+IF(AND(Schulden!J19&lt;Schulden!J12,AV109&gt;0),MAX(0,AV109+AW109-MIN(Schulden!G19,AV109+AW109)),0)+IF(AND(Schulden!J20&lt;Schulden!J12,AZ109&gt;0),MAX(0,AZ109+BA109-MIN(Schulden!G20,AZ109+BA109)),0)+IF(AND(Schulden!J21&lt;Schulden!J12,BD109&gt;0),MAX(0,BD109+BE109-MIN(Schulden!G21,BD109+BE109)),0)+IF(AND(Schulden!J22&lt;Schulden!J12,BH109&gt;0),MAX(0,BH109+BI109-MIN(Schulden!G22,BH109+BI109)),0))),MAX(0,T109+U109-MIN(Schulden!G12,T109+U109)))+SUMIFS(Sonderzahlungen!$D$8:$D$67,Sonderzahlungen!$G$8:$G$67,$B109,Sonderzahlungen!$E$8:$E$67,"Gezielte Schuld",Sonderzahlungen!$F$8:$F$67,Schulden!B12)))</f>
        <v/>
      </c>
      <c r="W109" s="24">
        <f>MAX(0,T109+U109-V109)</f>
        <v/>
      </c>
      <c r="X109" s="24">
        <f>AA108</f>
        <v/>
      </c>
      <c r="Y109" s="24">
        <f>IF(X109&lt;=0,0,X109*Schulden!F13/12)</f>
        <v/>
      </c>
      <c r="Z109" s="24">
        <f>IF(X109&lt;=0,0,MIN(X109+Y109,MIN(Schulden!G13,X109+Y109)+MIN(MAX(0,Strategie!$C$9+SUMIFS(Sonderzahlungen!$D$8:$D$67,Sonderzahlungen!$G$8:$G$67,$B109,Sonderzahlungen!$E$8:$E$67,"Nach Strategie")-(IF(AND(Schulden!J8&lt;Schulden!J13,D109&gt;0),MAX(0,D109+E109-MIN(Schulden!G8,D109+E109)),0)+IF(AND(Schulden!J9&lt;Schulden!J13,H109&gt;0),MAX(0,H109+I109-MIN(Schulden!G9,H109+I109)),0)+IF(AND(Schulden!J10&lt;Schulden!J13,L109&gt;0),MAX(0,L109+M109-MIN(Schulden!G10,L109+M109)),0)+IF(AND(Schulden!J11&lt;Schulden!J13,P109&gt;0),MAX(0,P109+Q109-MIN(Schulden!G11,P109+Q109)),0)+IF(AND(Schulden!J12&lt;Schulden!J13,T109&gt;0),MAX(0,T109+U109-MIN(Schulden!G12,T109+U109)),0)+IF(AND(Schulden!J13&lt;Schulden!J13,X109&gt;0),MAX(0,X109+Y109-MIN(Schulden!G13,X109+Y109)),0)+IF(AND(Schulden!J14&lt;Schulden!J13,AB109&gt;0),MAX(0,AB109+AC109-MIN(Schulden!G14,AB109+AC109)),0)+IF(AND(Schulden!J15&lt;Schulden!J13,AF109&gt;0),MAX(0,AF109+AG109-MIN(Schulden!G15,AF109+AG109)),0)+IF(AND(Schulden!J16&lt;Schulden!J13,AJ109&gt;0),MAX(0,AJ109+AK109-MIN(Schulden!G16,AJ109+AK109)),0)+IF(AND(Schulden!J17&lt;Schulden!J13,AN109&gt;0),MAX(0,AN109+AO109-MIN(Schulden!G17,AN109+AO109)),0)+IF(AND(Schulden!J18&lt;Schulden!J13,AR109&gt;0),MAX(0,AR109+AS109-MIN(Schulden!G18,AR109+AS109)),0)+IF(AND(Schulden!J19&lt;Schulden!J13,AV109&gt;0),MAX(0,AV109+AW109-MIN(Schulden!G19,AV109+AW109)),0)+IF(AND(Schulden!J20&lt;Schulden!J13,AZ109&gt;0),MAX(0,AZ109+BA109-MIN(Schulden!G20,AZ109+BA109)),0)+IF(AND(Schulden!J21&lt;Schulden!J13,BD109&gt;0),MAX(0,BD109+BE109-MIN(Schulden!G21,BD109+BE109)),0)+IF(AND(Schulden!J22&lt;Schulden!J13,BH109&gt;0),MAX(0,BH109+BI109-MIN(Schulden!G22,BH109+BI109)),0))),MAX(0,X109+Y109-MIN(Schulden!G13,X109+Y109)))+SUMIFS(Sonderzahlungen!$D$8:$D$67,Sonderzahlungen!$G$8:$G$67,$B109,Sonderzahlungen!$E$8:$E$67,"Gezielte Schuld",Sonderzahlungen!$F$8:$F$67,Schulden!B13)))</f>
        <v/>
      </c>
      <c r="AA109" s="24">
        <f>MAX(0,X109+Y109-Z109)</f>
        <v/>
      </c>
      <c r="AB109" s="24">
        <f>AE108</f>
        <v/>
      </c>
      <c r="AC109" s="24">
        <f>IF(AB109&lt;=0,0,AB109*Schulden!F14/12)</f>
        <v/>
      </c>
      <c r="AD109" s="24">
        <f>IF(AB109&lt;=0,0,MIN(AB109+AC109,MIN(Schulden!G14,AB109+AC109)+MIN(MAX(0,Strategie!$C$9+SUMIFS(Sonderzahlungen!$D$8:$D$67,Sonderzahlungen!$G$8:$G$67,$B109,Sonderzahlungen!$E$8:$E$67,"Nach Strategie")-(IF(AND(Schulden!J8&lt;Schulden!J14,D109&gt;0),MAX(0,D109+E109-MIN(Schulden!G8,D109+E109)),0)+IF(AND(Schulden!J9&lt;Schulden!J14,H109&gt;0),MAX(0,H109+I109-MIN(Schulden!G9,H109+I109)),0)+IF(AND(Schulden!J10&lt;Schulden!J14,L109&gt;0),MAX(0,L109+M109-MIN(Schulden!G10,L109+M109)),0)+IF(AND(Schulden!J11&lt;Schulden!J14,P109&gt;0),MAX(0,P109+Q109-MIN(Schulden!G11,P109+Q109)),0)+IF(AND(Schulden!J12&lt;Schulden!J14,T109&gt;0),MAX(0,T109+U109-MIN(Schulden!G12,T109+U109)),0)+IF(AND(Schulden!J13&lt;Schulden!J14,X109&gt;0),MAX(0,X109+Y109-MIN(Schulden!G13,X109+Y109)),0)+IF(AND(Schulden!J14&lt;Schulden!J14,AB109&gt;0),MAX(0,AB109+AC109-MIN(Schulden!G14,AB109+AC109)),0)+IF(AND(Schulden!J15&lt;Schulden!J14,AF109&gt;0),MAX(0,AF109+AG109-MIN(Schulden!G15,AF109+AG109)),0)+IF(AND(Schulden!J16&lt;Schulden!J14,AJ109&gt;0),MAX(0,AJ109+AK109-MIN(Schulden!G16,AJ109+AK109)),0)+IF(AND(Schulden!J17&lt;Schulden!J14,AN109&gt;0),MAX(0,AN109+AO109-MIN(Schulden!G17,AN109+AO109)),0)+IF(AND(Schulden!J18&lt;Schulden!J14,AR109&gt;0),MAX(0,AR109+AS109-MIN(Schulden!G18,AR109+AS109)),0)+IF(AND(Schulden!J19&lt;Schulden!J14,AV109&gt;0),MAX(0,AV109+AW109-MIN(Schulden!G19,AV109+AW109)),0)+IF(AND(Schulden!J20&lt;Schulden!J14,AZ109&gt;0),MAX(0,AZ109+BA109-MIN(Schulden!G20,AZ109+BA109)),0)+IF(AND(Schulden!J21&lt;Schulden!J14,BD109&gt;0),MAX(0,BD109+BE109-MIN(Schulden!G21,BD109+BE109)),0)+IF(AND(Schulden!J22&lt;Schulden!J14,BH109&gt;0),MAX(0,BH109+BI109-MIN(Schulden!G22,BH109+BI109)),0))),MAX(0,AB109+AC109-MIN(Schulden!G14,AB109+AC109)))+SUMIFS(Sonderzahlungen!$D$8:$D$67,Sonderzahlungen!$G$8:$G$67,$B109,Sonderzahlungen!$E$8:$E$67,"Gezielte Schuld",Sonderzahlungen!$F$8:$F$67,Schulden!B14)))</f>
        <v/>
      </c>
      <c r="AE109" s="24">
        <f>MAX(0,AB109+AC109-AD109)</f>
        <v/>
      </c>
      <c r="AF109" s="24">
        <f>AI108</f>
        <v/>
      </c>
      <c r="AG109" s="24">
        <f>IF(AF109&lt;=0,0,AF109*Schulden!F15/12)</f>
        <v/>
      </c>
      <c r="AH109" s="24">
        <f>IF(AF109&lt;=0,0,MIN(AF109+AG109,MIN(Schulden!G15,AF109+AG109)+MIN(MAX(0,Strategie!$C$9+SUMIFS(Sonderzahlungen!$D$8:$D$67,Sonderzahlungen!$G$8:$G$67,$B109,Sonderzahlungen!$E$8:$E$67,"Nach Strategie")-(IF(AND(Schulden!J8&lt;Schulden!J15,D109&gt;0),MAX(0,D109+E109-MIN(Schulden!G8,D109+E109)),0)+IF(AND(Schulden!J9&lt;Schulden!J15,H109&gt;0),MAX(0,H109+I109-MIN(Schulden!G9,H109+I109)),0)+IF(AND(Schulden!J10&lt;Schulden!J15,L109&gt;0),MAX(0,L109+M109-MIN(Schulden!G10,L109+M109)),0)+IF(AND(Schulden!J11&lt;Schulden!J15,P109&gt;0),MAX(0,P109+Q109-MIN(Schulden!G11,P109+Q109)),0)+IF(AND(Schulden!J12&lt;Schulden!J15,T109&gt;0),MAX(0,T109+U109-MIN(Schulden!G12,T109+U109)),0)+IF(AND(Schulden!J13&lt;Schulden!J15,X109&gt;0),MAX(0,X109+Y109-MIN(Schulden!G13,X109+Y109)),0)+IF(AND(Schulden!J14&lt;Schulden!J15,AB109&gt;0),MAX(0,AB109+AC109-MIN(Schulden!G14,AB109+AC109)),0)+IF(AND(Schulden!J15&lt;Schulden!J15,AF109&gt;0),MAX(0,AF109+AG109-MIN(Schulden!G15,AF109+AG109)),0)+IF(AND(Schulden!J16&lt;Schulden!J15,AJ109&gt;0),MAX(0,AJ109+AK109-MIN(Schulden!G16,AJ109+AK109)),0)+IF(AND(Schulden!J17&lt;Schulden!J15,AN109&gt;0),MAX(0,AN109+AO109-MIN(Schulden!G17,AN109+AO109)),0)+IF(AND(Schulden!J18&lt;Schulden!J15,AR109&gt;0),MAX(0,AR109+AS109-MIN(Schulden!G18,AR109+AS109)),0)+IF(AND(Schulden!J19&lt;Schulden!J15,AV109&gt;0),MAX(0,AV109+AW109-MIN(Schulden!G19,AV109+AW109)),0)+IF(AND(Schulden!J20&lt;Schulden!J15,AZ109&gt;0),MAX(0,AZ109+BA109-MIN(Schulden!G20,AZ109+BA109)),0)+IF(AND(Schulden!J21&lt;Schulden!J15,BD109&gt;0),MAX(0,BD109+BE109-MIN(Schulden!G21,BD109+BE109)),0)+IF(AND(Schulden!J22&lt;Schulden!J15,BH109&gt;0),MAX(0,BH109+BI109-MIN(Schulden!G22,BH109+BI109)),0))),MAX(0,AF109+AG109-MIN(Schulden!G15,AF109+AG109)))+SUMIFS(Sonderzahlungen!$D$8:$D$67,Sonderzahlungen!$G$8:$G$67,$B109,Sonderzahlungen!$E$8:$E$67,"Gezielte Schuld",Sonderzahlungen!$F$8:$F$67,Schulden!B15)))</f>
        <v/>
      </c>
      <c r="AI109" s="24">
        <f>MAX(0,AF109+AG109-AH109)</f>
        <v/>
      </c>
      <c r="AJ109" s="24">
        <f>AM108</f>
        <v/>
      </c>
      <c r="AK109" s="24">
        <f>IF(AJ109&lt;=0,0,AJ109*Schulden!F16/12)</f>
        <v/>
      </c>
      <c r="AL109" s="24">
        <f>IF(AJ109&lt;=0,0,MIN(AJ109+AK109,MIN(Schulden!G16,AJ109+AK109)+MIN(MAX(0,Strategie!$C$9+SUMIFS(Sonderzahlungen!$D$8:$D$67,Sonderzahlungen!$G$8:$G$67,$B109,Sonderzahlungen!$E$8:$E$67,"Nach Strategie")-(IF(AND(Schulden!J8&lt;Schulden!J16,D109&gt;0),MAX(0,D109+E109-MIN(Schulden!G8,D109+E109)),0)+IF(AND(Schulden!J9&lt;Schulden!J16,H109&gt;0),MAX(0,H109+I109-MIN(Schulden!G9,H109+I109)),0)+IF(AND(Schulden!J10&lt;Schulden!J16,L109&gt;0),MAX(0,L109+M109-MIN(Schulden!G10,L109+M109)),0)+IF(AND(Schulden!J11&lt;Schulden!J16,P109&gt;0),MAX(0,P109+Q109-MIN(Schulden!G11,P109+Q109)),0)+IF(AND(Schulden!J12&lt;Schulden!J16,T109&gt;0),MAX(0,T109+U109-MIN(Schulden!G12,T109+U109)),0)+IF(AND(Schulden!J13&lt;Schulden!J16,X109&gt;0),MAX(0,X109+Y109-MIN(Schulden!G13,X109+Y109)),0)+IF(AND(Schulden!J14&lt;Schulden!J16,AB109&gt;0),MAX(0,AB109+AC109-MIN(Schulden!G14,AB109+AC109)),0)+IF(AND(Schulden!J15&lt;Schulden!J16,AF109&gt;0),MAX(0,AF109+AG109-MIN(Schulden!G15,AF109+AG109)),0)+IF(AND(Schulden!J16&lt;Schulden!J16,AJ109&gt;0),MAX(0,AJ109+AK109-MIN(Schulden!G16,AJ109+AK109)),0)+IF(AND(Schulden!J17&lt;Schulden!J16,AN109&gt;0),MAX(0,AN109+AO109-MIN(Schulden!G17,AN109+AO109)),0)+IF(AND(Schulden!J18&lt;Schulden!J16,AR109&gt;0),MAX(0,AR109+AS109-MIN(Schulden!G18,AR109+AS109)),0)+IF(AND(Schulden!J19&lt;Schulden!J16,AV109&gt;0),MAX(0,AV109+AW109-MIN(Schulden!G19,AV109+AW109)),0)+IF(AND(Schulden!J20&lt;Schulden!J16,AZ109&gt;0),MAX(0,AZ109+BA109-MIN(Schulden!G20,AZ109+BA109)),0)+IF(AND(Schulden!J21&lt;Schulden!J16,BD109&gt;0),MAX(0,BD109+BE109-MIN(Schulden!G21,BD109+BE109)),0)+IF(AND(Schulden!J22&lt;Schulden!J16,BH109&gt;0),MAX(0,BH109+BI109-MIN(Schulden!G22,BH109+BI109)),0))),MAX(0,AJ109+AK109-MIN(Schulden!G16,AJ109+AK109)))+SUMIFS(Sonderzahlungen!$D$8:$D$67,Sonderzahlungen!$G$8:$G$67,$B109,Sonderzahlungen!$E$8:$E$67,"Gezielte Schuld",Sonderzahlungen!$F$8:$F$67,Schulden!B16)))</f>
        <v/>
      </c>
      <c r="AM109" s="24">
        <f>MAX(0,AJ109+AK109-AL109)</f>
        <v/>
      </c>
      <c r="AN109" s="24">
        <f>AQ108</f>
        <v/>
      </c>
      <c r="AO109" s="24">
        <f>IF(AN109&lt;=0,0,AN109*Schulden!F17/12)</f>
        <v/>
      </c>
      <c r="AP109" s="24">
        <f>IF(AN109&lt;=0,0,MIN(AN109+AO109,MIN(Schulden!G17,AN109+AO109)+MIN(MAX(0,Strategie!$C$9+SUMIFS(Sonderzahlungen!$D$8:$D$67,Sonderzahlungen!$G$8:$G$67,$B109,Sonderzahlungen!$E$8:$E$67,"Nach Strategie")-(IF(AND(Schulden!J8&lt;Schulden!J17,D109&gt;0),MAX(0,D109+E109-MIN(Schulden!G8,D109+E109)),0)+IF(AND(Schulden!J9&lt;Schulden!J17,H109&gt;0),MAX(0,H109+I109-MIN(Schulden!G9,H109+I109)),0)+IF(AND(Schulden!J10&lt;Schulden!J17,L109&gt;0),MAX(0,L109+M109-MIN(Schulden!G10,L109+M109)),0)+IF(AND(Schulden!J11&lt;Schulden!J17,P109&gt;0),MAX(0,P109+Q109-MIN(Schulden!G11,P109+Q109)),0)+IF(AND(Schulden!J12&lt;Schulden!J17,T109&gt;0),MAX(0,T109+U109-MIN(Schulden!G12,T109+U109)),0)+IF(AND(Schulden!J13&lt;Schulden!J17,X109&gt;0),MAX(0,X109+Y109-MIN(Schulden!G13,X109+Y109)),0)+IF(AND(Schulden!J14&lt;Schulden!J17,AB109&gt;0),MAX(0,AB109+AC109-MIN(Schulden!G14,AB109+AC109)),0)+IF(AND(Schulden!J15&lt;Schulden!J17,AF109&gt;0),MAX(0,AF109+AG109-MIN(Schulden!G15,AF109+AG109)),0)+IF(AND(Schulden!J16&lt;Schulden!J17,AJ109&gt;0),MAX(0,AJ109+AK109-MIN(Schulden!G16,AJ109+AK109)),0)+IF(AND(Schulden!J17&lt;Schulden!J17,AN109&gt;0),MAX(0,AN109+AO109-MIN(Schulden!G17,AN109+AO109)),0)+IF(AND(Schulden!J18&lt;Schulden!J17,AR109&gt;0),MAX(0,AR109+AS109-MIN(Schulden!G18,AR109+AS109)),0)+IF(AND(Schulden!J19&lt;Schulden!J17,AV109&gt;0),MAX(0,AV109+AW109-MIN(Schulden!G19,AV109+AW109)),0)+IF(AND(Schulden!J20&lt;Schulden!J17,AZ109&gt;0),MAX(0,AZ109+BA109-MIN(Schulden!G20,AZ109+BA109)),0)+IF(AND(Schulden!J21&lt;Schulden!J17,BD109&gt;0),MAX(0,BD109+BE109-MIN(Schulden!G21,BD109+BE109)),0)+IF(AND(Schulden!J22&lt;Schulden!J17,BH109&gt;0),MAX(0,BH109+BI109-MIN(Schulden!G22,BH109+BI109)),0))),MAX(0,AN109+AO109-MIN(Schulden!G17,AN109+AO109)))+SUMIFS(Sonderzahlungen!$D$8:$D$67,Sonderzahlungen!$G$8:$G$67,$B109,Sonderzahlungen!$E$8:$E$67,"Gezielte Schuld",Sonderzahlungen!$F$8:$F$67,Schulden!B17)))</f>
        <v/>
      </c>
      <c r="AQ109" s="24">
        <f>MAX(0,AN109+AO109-AP109)</f>
        <v/>
      </c>
      <c r="AR109" s="24">
        <f>AU108</f>
        <v/>
      </c>
      <c r="AS109" s="24">
        <f>IF(AR109&lt;=0,0,AR109*Schulden!F18/12)</f>
        <v/>
      </c>
      <c r="AT109" s="24">
        <f>IF(AR109&lt;=0,0,MIN(AR109+AS109,MIN(Schulden!G18,AR109+AS109)+MIN(MAX(0,Strategie!$C$9+SUMIFS(Sonderzahlungen!$D$8:$D$67,Sonderzahlungen!$G$8:$G$67,$B109,Sonderzahlungen!$E$8:$E$67,"Nach Strategie")-(IF(AND(Schulden!J8&lt;Schulden!J18,D109&gt;0),MAX(0,D109+E109-MIN(Schulden!G8,D109+E109)),0)+IF(AND(Schulden!J9&lt;Schulden!J18,H109&gt;0),MAX(0,H109+I109-MIN(Schulden!G9,H109+I109)),0)+IF(AND(Schulden!J10&lt;Schulden!J18,L109&gt;0),MAX(0,L109+M109-MIN(Schulden!G10,L109+M109)),0)+IF(AND(Schulden!J11&lt;Schulden!J18,P109&gt;0),MAX(0,P109+Q109-MIN(Schulden!G11,P109+Q109)),0)+IF(AND(Schulden!J12&lt;Schulden!J18,T109&gt;0),MAX(0,T109+U109-MIN(Schulden!G12,T109+U109)),0)+IF(AND(Schulden!J13&lt;Schulden!J18,X109&gt;0),MAX(0,X109+Y109-MIN(Schulden!G13,X109+Y109)),0)+IF(AND(Schulden!J14&lt;Schulden!J18,AB109&gt;0),MAX(0,AB109+AC109-MIN(Schulden!G14,AB109+AC109)),0)+IF(AND(Schulden!J15&lt;Schulden!J18,AF109&gt;0),MAX(0,AF109+AG109-MIN(Schulden!G15,AF109+AG109)),0)+IF(AND(Schulden!J16&lt;Schulden!J18,AJ109&gt;0),MAX(0,AJ109+AK109-MIN(Schulden!G16,AJ109+AK109)),0)+IF(AND(Schulden!J17&lt;Schulden!J18,AN109&gt;0),MAX(0,AN109+AO109-MIN(Schulden!G17,AN109+AO109)),0)+IF(AND(Schulden!J18&lt;Schulden!J18,AR109&gt;0),MAX(0,AR109+AS109-MIN(Schulden!G18,AR109+AS109)),0)+IF(AND(Schulden!J19&lt;Schulden!J18,AV109&gt;0),MAX(0,AV109+AW109-MIN(Schulden!G19,AV109+AW109)),0)+IF(AND(Schulden!J20&lt;Schulden!J18,AZ109&gt;0),MAX(0,AZ109+BA109-MIN(Schulden!G20,AZ109+BA109)),0)+IF(AND(Schulden!J21&lt;Schulden!J18,BD109&gt;0),MAX(0,BD109+BE109-MIN(Schulden!G21,BD109+BE109)),0)+IF(AND(Schulden!J22&lt;Schulden!J18,BH109&gt;0),MAX(0,BH109+BI109-MIN(Schulden!G22,BH109+BI109)),0))),MAX(0,AR109+AS109-MIN(Schulden!G18,AR109+AS109)))+SUMIFS(Sonderzahlungen!$D$8:$D$67,Sonderzahlungen!$G$8:$G$67,$B109,Sonderzahlungen!$E$8:$E$67,"Gezielte Schuld",Sonderzahlungen!$F$8:$F$67,Schulden!B18)))</f>
        <v/>
      </c>
      <c r="AU109" s="24">
        <f>MAX(0,AR109+AS109-AT109)</f>
        <v/>
      </c>
      <c r="AV109" s="24">
        <f>AY108</f>
        <v/>
      </c>
      <c r="AW109" s="24">
        <f>IF(AV109&lt;=0,0,AV109*Schulden!F19/12)</f>
        <v/>
      </c>
      <c r="AX109" s="24">
        <f>IF(AV109&lt;=0,0,MIN(AV109+AW109,MIN(Schulden!G19,AV109+AW109)+MIN(MAX(0,Strategie!$C$9+SUMIFS(Sonderzahlungen!$D$8:$D$67,Sonderzahlungen!$G$8:$G$67,$B109,Sonderzahlungen!$E$8:$E$67,"Nach Strategie")-(IF(AND(Schulden!J8&lt;Schulden!J19,D109&gt;0),MAX(0,D109+E109-MIN(Schulden!G8,D109+E109)),0)+IF(AND(Schulden!J9&lt;Schulden!J19,H109&gt;0),MAX(0,H109+I109-MIN(Schulden!G9,H109+I109)),0)+IF(AND(Schulden!J10&lt;Schulden!J19,L109&gt;0),MAX(0,L109+M109-MIN(Schulden!G10,L109+M109)),0)+IF(AND(Schulden!J11&lt;Schulden!J19,P109&gt;0),MAX(0,P109+Q109-MIN(Schulden!G11,P109+Q109)),0)+IF(AND(Schulden!J12&lt;Schulden!J19,T109&gt;0),MAX(0,T109+U109-MIN(Schulden!G12,T109+U109)),0)+IF(AND(Schulden!J13&lt;Schulden!J19,X109&gt;0),MAX(0,X109+Y109-MIN(Schulden!G13,X109+Y109)),0)+IF(AND(Schulden!J14&lt;Schulden!J19,AB109&gt;0),MAX(0,AB109+AC109-MIN(Schulden!G14,AB109+AC109)),0)+IF(AND(Schulden!J15&lt;Schulden!J19,AF109&gt;0),MAX(0,AF109+AG109-MIN(Schulden!G15,AF109+AG109)),0)+IF(AND(Schulden!J16&lt;Schulden!J19,AJ109&gt;0),MAX(0,AJ109+AK109-MIN(Schulden!G16,AJ109+AK109)),0)+IF(AND(Schulden!J17&lt;Schulden!J19,AN109&gt;0),MAX(0,AN109+AO109-MIN(Schulden!G17,AN109+AO109)),0)+IF(AND(Schulden!J18&lt;Schulden!J19,AR109&gt;0),MAX(0,AR109+AS109-MIN(Schulden!G18,AR109+AS109)),0)+IF(AND(Schulden!J19&lt;Schulden!J19,AV109&gt;0),MAX(0,AV109+AW109-MIN(Schulden!G19,AV109+AW109)),0)+IF(AND(Schulden!J20&lt;Schulden!J19,AZ109&gt;0),MAX(0,AZ109+BA109-MIN(Schulden!G20,AZ109+BA109)),0)+IF(AND(Schulden!J21&lt;Schulden!J19,BD109&gt;0),MAX(0,BD109+BE109-MIN(Schulden!G21,BD109+BE109)),0)+IF(AND(Schulden!J22&lt;Schulden!J19,BH109&gt;0),MAX(0,BH109+BI109-MIN(Schulden!G22,BH109+BI109)),0))),MAX(0,AV109+AW109-MIN(Schulden!G19,AV109+AW109)))+SUMIFS(Sonderzahlungen!$D$8:$D$67,Sonderzahlungen!$G$8:$G$67,$B109,Sonderzahlungen!$E$8:$E$67,"Gezielte Schuld",Sonderzahlungen!$F$8:$F$67,Schulden!B19)))</f>
        <v/>
      </c>
      <c r="AY109" s="24">
        <f>MAX(0,AV109+AW109-AX109)</f>
        <v/>
      </c>
      <c r="AZ109" s="24">
        <f>BC108</f>
        <v/>
      </c>
      <c r="BA109" s="24">
        <f>IF(AZ109&lt;=0,0,AZ109*Schulden!F20/12)</f>
        <v/>
      </c>
      <c r="BB109" s="24">
        <f>IF(AZ109&lt;=0,0,MIN(AZ109+BA109,MIN(Schulden!G20,AZ109+BA109)+MIN(MAX(0,Strategie!$C$9+SUMIFS(Sonderzahlungen!$D$8:$D$67,Sonderzahlungen!$G$8:$G$67,$B109,Sonderzahlungen!$E$8:$E$67,"Nach Strategie")-(IF(AND(Schulden!J8&lt;Schulden!J20,D109&gt;0),MAX(0,D109+E109-MIN(Schulden!G8,D109+E109)),0)+IF(AND(Schulden!J9&lt;Schulden!J20,H109&gt;0),MAX(0,H109+I109-MIN(Schulden!G9,H109+I109)),0)+IF(AND(Schulden!J10&lt;Schulden!J20,L109&gt;0),MAX(0,L109+M109-MIN(Schulden!G10,L109+M109)),0)+IF(AND(Schulden!J11&lt;Schulden!J20,P109&gt;0),MAX(0,P109+Q109-MIN(Schulden!G11,P109+Q109)),0)+IF(AND(Schulden!J12&lt;Schulden!J20,T109&gt;0),MAX(0,T109+U109-MIN(Schulden!G12,T109+U109)),0)+IF(AND(Schulden!J13&lt;Schulden!J20,X109&gt;0),MAX(0,X109+Y109-MIN(Schulden!G13,X109+Y109)),0)+IF(AND(Schulden!J14&lt;Schulden!J20,AB109&gt;0),MAX(0,AB109+AC109-MIN(Schulden!G14,AB109+AC109)),0)+IF(AND(Schulden!J15&lt;Schulden!J20,AF109&gt;0),MAX(0,AF109+AG109-MIN(Schulden!G15,AF109+AG109)),0)+IF(AND(Schulden!J16&lt;Schulden!J20,AJ109&gt;0),MAX(0,AJ109+AK109-MIN(Schulden!G16,AJ109+AK109)),0)+IF(AND(Schulden!J17&lt;Schulden!J20,AN109&gt;0),MAX(0,AN109+AO109-MIN(Schulden!G17,AN109+AO109)),0)+IF(AND(Schulden!J18&lt;Schulden!J20,AR109&gt;0),MAX(0,AR109+AS109-MIN(Schulden!G18,AR109+AS109)),0)+IF(AND(Schulden!J19&lt;Schulden!J20,AV109&gt;0),MAX(0,AV109+AW109-MIN(Schulden!G19,AV109+AW109)),0)+IF(AND(Schulden!J20&lt;Schulden!J20,AZ109&gt;0),MAX(0,AZ109+BA109-MIN(Schulden!G20,AZ109+BA109)),0)+IF(AND(Schulden!J21&lt;Schulden!J20,BD109&gt;0),MAX(0,BD109+BE109-MIN(Schulden!G21,BD109+BE109)),0)+IF(AND(Schulden!J22&lt;Schulden!J20,BH109&gt;0),MAX(0,BH109+BI109-MIN(Schulden!G22,BH109+BI109)),0))),MAX(0,AZ109+BA109-MIN(Schulden!G20,AZ109+BA109)))+SUMIFS(Sonderzahlungen!$D$8:$D$67,Sonderzahlungen!$G$8:$G$67,$B109,Sonderzahlungen!$E$8:$E$67,"Gezielte Schuld",Sonderzahlungen!$F$8:$F$67,Schulden!B20)))</f>
        <v/>
      </c>
      <c r="BC109" s="24">
        <f>MAX(0,AZ109+BA109-BB109)</f>
        <v/>
      </c>
      <c r="BD109" s="24">
        <f>BG108</f>
        <v/>
      </c>
      <c r="BE109" s="24">
        <f>IF(BD109&lt;=0,0,BD109*Schulden!F21/12)</f>
        <v/>
      </c>
      <c r="BF109" s="24">
        <f>IF(BD109&lt;=0,0,MIN(BD109+BE109,MIN(Schulden!G21,BD109+BE109)+MIN(MAX(0,Strategie!$C$9+SUMIFS(Sonderzahlungen!$D$8:$D$67,Sonderzahlungen!$G$8:$G$67,$B109,Sonderzahlungen!$E$8:$E$67,"Nach Strategie")-(IF(AND(Schulden!J8&lt;Schulden!J21,D109&gt;0),MAX(0,D109+E109-MIN(Schulden!G8,D109+E109)),0)+IF(AND(Schulden!J9&lt;Schulden!J21,H109&gt;0),MAX(0,H109+I109-MIN(Schulden!G9,H109+I109)),0)+IF(AND(Schulden!J10&lt;Schulden!J21,L109&gt;0),MAX(0,L109+M109-MIN(Schulden!G10,L109+M109)),0)+IF(AND(Schulden!J11&lt;Schulden!J21,P109&gt;0),MAX(0,P109+Q109-MIN(Schulden!G11,P109+Q109)),0)+IF(AND(Schulden!J12&lt;Schulden!J21,T109&gt;0),MAX(0,T109+U109-MIN(Schulden!G12,T109+U109)),0)+IF(AND(Schulden!J13&lt;Schulden!J21,X109&gt;0),MAX(0,X109+Y109-MIN(Schulden!G13,X109+Y109)),0)+IF(AND(Schulden!J14&lt;Schulden!J21,AB109&gt;0),MAX(0,AB109+AC109-MIN(Schulden!G14,AB109+AC109)),0)+IF(AND(Schulden!J15&lt;Schulden!J21,AF109&gt;0),MAX(0,AF109+AG109-MIN(Schulden!G15,AF109+AG109)),0)+IF(AND(Schulden!J16&lt;Schulden!J21,AJ109&gt;0),MAX(0,AJ109+AK109-MIN(Schulden!G16,AJ109+AK109)),0)+IF(AND(Schulden!J17&lt;Schulden!J21,AN109&gt;0),MAX(0,AN109+AO109-MIN(Schulden!G17,AN109+AO109)),0)+IF(AND(Schulden!J18&lt;Schulden!J21,AR109&gt;0),MAX(0,AR109+AS109-MIN(Schulden!G18,AR109+AS109)),0)+IF(AND(Schulden!J19&lt;Schulden!J21,AV109&gt;0),MAX(0,AV109+AW109-MIN(Schulden!G19,AV109+AW109)),0)+IF(AND(Schulden!J20&lt;Schulden!J21,AZ109&gt;0),MAX(0,AZ109+BA109-MIN(Schulden!G20,AZ109+BA109)),0)+IF(AND(Schulden!J21&lt;Schulden!J21,BD109&gt;0),MAX(0,BD109+BE109-MIN(Schulden!G21,BD109+BE109)),0)+IF(AND(Schulden!J22&lt;Schulden!J21,BH109&gt;0),MAX(0,BH109+BI109-MIN(Schulden!G22,BH109+BI109)),0))),MAX(0,BD109+BE109-MIN(Schulden!G21,BD109+BE109)))+SUMIFS(Sonderzahlungen!$D$8:$D$67,Sonderzahlungen!$G$8:$G$67,$B109,Sonderzahlungen!$E$8:$E$67,"Gezielte Schuld",Sonderzahlungen!$F$8:$F$67,Schulden!B21)))</f>
        <v/>
      </c>
      <c r="BG109" s="24">
        <f>MAX(0,BD109+BE109-BF109)</f>
        <v/>
      </c>
      <c r="BH109" s="24">
        <f>BK108</f>
        <v/>
      </c>
      <c r="BI109" s="24">
        <f>IF(BH109&lt;=0,0,BH109*Schulden!F22/12)</f>
        <v/>
      </c>
      <c r="BJ109" s="24">
        <f>IF(BH109&lt;=0,0,MIN(BH109+BI109,MIN(Schulden!G22,BH109+BI109)+MIN(MAX(0,Strategie!$C$9+SUMIFS(Sonderzahlungen!$D$8:$D$67,Sonderzahlungen!$G$8:$G$67,$B109,Sonderzahlungen!$E$8:$E$67,"Nach Strategie")-(IF(AND(Schulden!J8&lt;Schulden!J22,D109&gt;0),MAX(0,D109+E109-MIN(Schulden!G8,D109+E109)),0)+IF(AND(Schulden!J9&lt;Schulden!J22,H109&gt;0),MAX(0,H109+I109-MIN(Schulden!G9,H109+I109)),0)+IF(AND(Schulden!J10&lt;Schulden!J22,L109&gt;0),MAX(0,L109+M109-MIN(Schulden!G10,L109+M109)),0)+IF(AND(Schulden!J11&lt;Schulden!J22,P109&gt;0),MAX(0,P109+Q109-MIN(Schulden!G11,P109+Q109)),0)+IF(AND(Schulden!J12&lt;Schulden!J22,T109&gt;0),MAX(0,T109+U109-MIN(Schulden!G12,T109+U109)),0)+IF(AND(Schulden!J13&lt;Schulden!J22,X109&gt;0),MAX(0,X109+Y109-MIN(Schulden!G13,X109+Y109)),0)+IF(AND(Schulden!J14&lt;Schulden!J22,AB109&gt;0),MAX(0,AB109+AC109-MIN(Schulden!G14,AB109+AC109)),0)+IF(AND(Schulden!J15&lt;Schulden!J22,AF109&gt;0),MAX(0,AF109+AG109-MIN(Schulden!G15,AF109+AG109)),0)+IF(AND(Schulden!J16&lt;Schulden!J22,AJ109&gt;0),MAX(0,AJ109+AK109-MIN(Schulden!G16,AJ109+AK109)),0)+IF(AND(Schulden!J17&lt;Schulden!J22,AN109&gt;0),MAX(0,AN109+AO109-MIN(Schulden!G17,AN109+AO109)),0)+IF(AND(Schulden!J18&lt;Schulden!J22,AR109&gt;0),MAX(0,AR109+AS109-MIN(Schulden!G18,AR109+AS109)),0)+IF(AND(Schulden!J19&lt;Schulden!J22,AV109&gt;0),MAX(0,AV109+AW109-MIN(Schulden!G19,AV109+AW109)),0)+IF(AND(Schulden!J20&lt;Schulden!J22,AZ109&gt;0),MAX(0,AZ109+BA109-MIN(Schulden!G20,AZ109+BA109)),0)+IF(AND(Schulden!J21&lt;Schulden!J22,BD109&gt;0),MAX(0,BD109+BE109-MIN(Schulden!G21,BD109+BE109)),0)+IF(AND(Schulden!J22&lt;Schulden!J22,BH109&gt;0),MAX(0,BH109+BI109-MIN(Schulden!G22,BH109+BI109)),0))),MAX(0,BH109+BI109-MIN(Schulden!G22,BH109+BI109)))+SUMIFS(Sonderzahlungen!$D$8:$D$67,Sonderzahlungen!$G$8:$G$67,$B109,Sonderzahlungen!$E$8:$E$67,"Gezielte Schuld",Sonderzahlungen!$F$8:$F$67,Schulden!B22)))</f>
        <v/>
      </c>
      <c r="BK109" s="24">
        <f>MAX(0,BH109+BI109-BJ109)</f>
        <v/>
      </c>
    </row>
    <row r="110">
      <c r="B110" s="23">
        <f>EDATE(B109,1)</f>
        <v/>
      </c>
      <c r="C110" s="24">
        <f>SUMIFS(Sonderzahlungen!$D$8:$D$67,Sonderzahlungen!$G$8:$G$67,B110)</f>
        <v/>
      </c>
      <c r="D110" s="24">
        <f>G109</f>
        <v/>
      </c>
      <c r="E110" s="24">
        <f>IF(D110&lt;=0,0,D110*Schulden!F8/12)</f>
        <v/>
      </c>
      <c r="F110" s="24">
        <f>IF(D110&lt;=0,0,MIN(D110+E110,MIN(Schulden!G8,D110+E110)+MIN(MAX(0,Strategie!$C$9+SUMIFS(Sonderzahlungen!$D$8:$D$67,Sonderzahlungen!$G$8:$G$67,$B110,Sonderzahlungen!$E$8:$E$67,"Nach Strategie")-(IF(AND(Schulden!J8&lt;Schulden!J8,D110&gt;0),MAX(0,D110+E110-MIN(Schulden!G8,D110+E110)),0)+IF(AND(Schulden!J9&lt;Schulden!J8,H110&gt;0),MAX(0,H110+I110-MIN(Schulden!G9,H110+I110)),0)+IF(AND(Schulden!J10&lt;Schulden!J8,L110&gt;0),MAX(0,L110+M110-MIN(Schulden!G10,L110+M110)),0)+IF(AND(Schulden!J11&lt;Schulden!J8,P110&gt;0),MAX(0,P110+Q110-MIN(Schulden!G11,P110+Q110)),0)+IF(AND(Schulden!J12&lt;Schulden!J8,T110&gt;0),MAX(0,T110+U110-MIN(Schulden!G12,T110+U110)),0)+IF(AND(Schulden!J13&lt;Schulden!J8,X110&gt;0),MAX(0,X110+Y110-MIN(Schulden!G13,X110+Y110)),0)+IF(AND(Schulden!J14&lt;Schulden!J8,AB110&gt;0),MAX(0,AB110+AC110-MIN(Schulden!G14,AB110+AC110)),0)+IF(AND(Schulden!J15&lt;Schulden!J8,AF110&gt;0),MAX(0,AF110+AG110-MIN(Schulden!G15,AF110+AG110)),0)+IF(AND(Schulden!J16&lt;Schulden!J8,AJ110&gt;0),MAX(0,AJ110+AK110-MIN(Schulden!G16,AJ110+AK110)),0)+IF(AND(Schulden!J17&lt;Schulden!J8,AN110&gt;0),MAX(0,AN110+AO110-MIN(Schulden!G17,AN110+AO110)),0)+IF(AND(Schulden!J18&lt;Schulden!J8,AR110&gt;0),MAX(0,AR110+AS110-MIN(Schulden!G18,AR110+AS110)),0)+IF(AND(Schulden!J19&lt;Schulden!J8,AV110&gt;0),MAX(0,AV110+AW110-MIN(Schulden!G19,AV110+AW110)),0)+IF(AND(Schulden!J20&lt;Schulden!J8,AZ110&gt;0),MAX(0,AZ110+BA110-MIN(Schulden!G20,AZ110+BA110)),0)+IF(AND(Schulden!J21&lt;Schulden!J8,BD110&gt;0),MAX(0,BD110+BE110-MIN(Schulden!G21,BD110+BE110)),0)+IF(AND(Schulden!J22&lt;Schulden!J8,BH110&gt;0),MAX(0,BH110+BI110-MIN(Schulden!G22,BH110+BI110)),0))),MAX(0,D110+E110-MIN(Schulden!G8,D110+E110)))+SUMIFS(Sonderzahlungen!$D$8:$D$67,Sonderzahlungen!$G$8:$G$67,$B110,Sonderzahlungen!$E$8:$E$67,"Gezielte Schuld",Sonderzahlungen!$F$8:$F$67,Schulden!B8)))</f>
        <v/>
      </c>
      <c r="G110" s="24">
        <f>MAX(0,D110+E110-F110)</f>
        <v/>
      </c>
      <c r="H110" s="24">
        <f>K109</f>
        <v/>
      </c>
      <c r="I110" s="24">
        <f>IF(H110&lt;=0,0,H110*Schulden!F9/12)</f>
        <v/>
      </c>
      <c r="J110" s="24">
        <f>IF(H110&lt;=0,0,MIN(H110+I110,MIN(Schulden!G9,H110+I110)+MIN(MAX(0,Strategie!$C$9+SUMIFS(Sonderzahlungen!$D$8:$D$67,Sonderzahlungen!$G$8:$G$67,$B110,Sonderzahlungen!$E$8:$E$67,"Nach Strategie")-(IF(AND(Schulden!J8&lt;Schulden!J9,D110&gt;0),MAX(0,D110+E110-MIN(Schulden!G8,D110+E110)),0)+IF(AND(Schulden!J9&lt;Schulden!J9,H110&gt;0),MAX(0,H110+I110-MIN(Schulden!G9,H110+I110)),0)+IF(AND(Schulden!J10&lt;Schulden!J9,L110&gt;0),MAX(0,L110+M110-MIN(Schulden!G10,L110+M110)),0)+IF(AND(Schulden!J11&lt;Schulden!J9,P110&gt;0),MAX(0,P110+Q110-MIN(Schulden!G11,P110+Q110)),0)+IF(AND(Schulden!J12&lt;Schulden!J9,T110&gt;0),MAX(0,T110+U110-MIN(Schulden!G12,T110+U110)),0)+IF(AND(Schulden!J13&lt;Schulden!J9,X110&gt;0),MAX(0,X110+Y110-MIN(Schulden!G13,X110+Y110)),0)+IF(AND(Schulden!J14&lt;Schulden!J9,AB110&gt;0),MAX(0,AB110+AC110-MIN(Schulden!G14,AB110+AC110)),0)+IF(AND(Schulden!J15&lt;Schulden!J9,AF110&gt;0),MAX(0,AF110+AG110-MIN(Schulden!G15,AF110+AG110)),0)+IF(AND(Schulden!J16&lt;Schulden!J9,AJ110&gt;0),MAX(0,AJ110+AK110-MIN(Schulden!G16,AJ110+AK110)),0)+IF(AND(Schulden!J17&lt;Schulden!J9,AN110&gt;0),MAX(0,AN110+AO110-MIN(Schulden!G17,AN110+AO110)),0)+IF(AND(Schulden!J18&lt;Schulden!J9,AR110&gt;0),MAX(0,AR110+AS110-MIN(Schulden!G18,AR110+AS110)),0)+IF(AND(Schulden!J19&lt;Schulden!J9,AV110&gt;0),MAX(0,AV110+AW110-MIN(Schulden!G19,AV110+AW110)),0)+IF(AND(Schulden!J20&lt;Schulden!J9,AZ110&gt;0),MAX(0,AZ110+BA110-MIN(Schulden!G20,AZ110+BA110)),0)+IF(AND(Schulden!J21&lt;Schulden!J9,BD110&gt;0),MAX(0,BD110+BE110-MIN(Schulden!G21,BD110+BE110)),0)+IF(AND(Schulden!J22&lt;Schulden!J9,BH110&gt;0),MAX(0,BH110+BI110-MIN(Schulden!G22,BH110+BI110)),0))),MAX(0,H110+I110-MIN(Schulden!G9,H110+I110)))+SUMIFS(Sonderzahlungen!$D$8:$D$67,Sonderzahlungen!$G$8:$G$67,$B110,Sonderzahlungen!$E$8:$E$67,"Gezielte Schuld",Sonderzahlungen!$F$8:$F$67,Schulden!B9)))</f>
        <v/>
      </c>
      <c r="K110" s="24">
        <f>MAX(0,H110+I110-J110)</f>
        <v/>
      </c>
      <c r="L110" s="24">
        <f>O109</f>
        <v/>
      </c>
      <c r="M110" s="24">
        <f>IF(L110&lt;=0,0,L110*Schulden!F10/12)</f>
        <v/>
      </c>
      <c r="N110" s="24">
        <f>IF(L110&lt;=0,0,MIN(L110+M110,MIN(Schulden!G10,L110+M110)+MIN(MAX(0,Strategie!$C$9+SUMIFS(Sonderzahlungen!$D$8:$D$67,Sonderzahlungen!$G$8:$G$67,$B110,Sonderzahlungen!$E$8:$E$67,"Nach Strategie")-(IF(AND(Schulden!J8&lt;Schulden!J10,D110&gt;0),MAX(0,D110+E110-MIN(Schulden!G8,D110+E110)),0)+IF(AND(Schulden!J9&lt;Schulden!J10,H110&gt;0),MAX(0,H110+I110-MIN(Schulden!G9,H110+I110)),0)+IF(AND(Schulden!J10&lt;Schulden!J10,L110&gt;0),MAX(0,L110+M110-MIN(Schulden!G10,L110+M110)),0)+IF(AND(Schulden!J11&lt;Schulden!J10,P110&gt;0),MAX(0,P110+Q110-MIN(Schulden!G11,P110+Q110)),0)+IF(AND(Schulden!J12&lt;Schulden!J10,T110&gt;0),MAX(0,T110+U110-MIN(Schulden!G12,T110+U110)),0)+IF(AND(Schulden!J13&lt;Schulden!J10,X110&gt;0),MAX(0,X110+Y110-MIN(Schulden!G13,X110+Y110)),0)+IF(AND(Schulden!J14&lt;Schulden!J10,AB110&gt;0),MAX(0,AB110+AC110-MIN(Schulden!G14,AB110+AC110)),0)+IF(AND(Schulden!J15&lt;Schulden!J10,AF110&gt;0),MAX(0,AF110+AG110-MIN(Schulden!G15,AF110+AG110)),0)+IF(AND(Schulden!J16&lt;Schulden!J10,AJ110&gt;0),MAX(0,AJ110+AK110-MIN(Schulden!G16,AJ110+AK110)),0)+IF(AND(Schulden!J17&lt;Schulden!J10,AN110&gt;0),MAX(0,AN110+AO110-MIN(Schulden!G17,AN110+AO110)),0)+IF(AND(Schulden!J18&lt;Schulden!J10,AR110&gt;0),MAX(0,AR110+AS110-MIN(Schulden!G18,AR110+AS110)),0)+IF(AND(Schulden!J19&lt;Schulden!J10,AV110&gt;0),MAX(0,AV110+AW110-MIN(Schulden!G19,AV110+AW110)),0)+IF(AND(Schulden!J20&lt;Schulden!J10,AZ110&gt;0),MAX(0,AZ110+BA110-MIN(Schulden!G20,AZ110+BA110)),0)+IF(AND(Schulden!J21&lt;Schulden!J10,BD110&gt;0),MAX(0,BD110+BE110-MIN(Schulden!G21,BD110+BE110)),0)+IF(AND(Schulden!J22&lt;Schulden!J10,BH110&gt;0),MAX(0,BH110+BI110-MIN(Schulden!G22,BH110+BI110)),0))),MAX(0,L110+M110-MIN(Schulden!G10,L110+M110)))+SUMIFS(Sonderzahlungen!$D$8:$D$67,Sonderzahlungen!$G$8:$G$67,$B110,Sonderzahlungen!$E$8:$E$67,"Gezielte Schuld",Sonderzahlungen!$F$8:$F$67,Schulden!B10)))</f>
        <v/>
      </c>
      <c r="O110" s="24">
        <f>MAX(0,L110+M110-N110)</f>
        <v/>
      </c>
      <c r="P110" s="24">
        <f>S109</f>
        <v/>
      </c>
      <c r="Q110" s="24">
        <f>IF(P110&lt;=0,0,P110*Schulden!F11/12)</f>
        <v/>
      </c>
      <c r="R110" s="24">
        <f>IF(P110&lt;=0,0,MIN(P110+Q110,MIN(Schulden!G11,P110+Q110)+MIN(MAX(0,Strategie!$C$9+SUMIFS(Sonderzahlungen!$D$8:$D$67,Sonderzahlungen!$G$8:$G$67,$B110,Sonderzahlungen!$E$8:$E$67,"Nach Strategie")-(IF(AND(Schulden!J8&lt;Schulden!J11,D110&gt;0),MAX(0,D110+E110-MIN(Schulden!G8,D110+E110)),0)+IF(AND(Schulden!J9&lt;Schulden!J11,H110&gt;0),MAX(0,H110+I110-MIN(Schulden!G9,H110+I110)),0)+IF(AND(Schulden!J10&lt;Schulden!J11,L110&gt;0),MAX(0,L110+M110-MIN(Schulden!G10,L110+M110)),0)+IF(AND(Schulden!J11&lt;Schulden!J11,P110&gt;0),MAX(0,P110+Q110-MIN(Schulden!G11,P110+Q110)),0)+IF(AND(Schulden!J12&lt;Schulden!J11,T110&gt;0),MAX(0,T110+U110-MIN(Schulden!G12,T110+U110)),0)+IF(AND(Schulden!J13&lt;Schulden!J11,X110&gt;0),MAX(0,X110+Y110-MIN(Schulden!G13,X110+Y110)),0)+IF(AND(Schulden!J14&lt;Schulden!J11,AB110&gt;0),MAX(0,AB110+AC110-MIN(Schulden!G14,AB110+AC110)),0)+IF(AND(Schulden!J15&lt;Schulden!J11,AF110&gt;0),MAX(0,AF110+AG110-MIN(Schulden!G15,AF110+AG110)),0)+IF(AND(Schulden!J16&lt;Schulden!J11,AJ110&gt;0),MAX(0,AJ110+AK110-MIN(Schulden!G16,AJ110+AK110)),0)+IF(AND(Schulden!J17&lt;Schulden!J11,AN110&gt;0),MAX(0,AN110+AO110-MIN(Schulden!G17,AN110+AO110)),0)+IF(AND(Schulden!J18&lt;Schulden!J11,AR110&gt;0),MAX(0,AR110+AS110-MIN(Schulden!G18,AR110+AS110)),0)+IF(AND(Schulden!J19&lt;Schulden!J11,AV110&gt;0),MAX(0,AV110+AW110-MIN(Schulden!G19,AV110+AW110)),0)+IF(AND(Schulden!J20&lt;Schulden!J11,AZ110&gt;0),MAX(0,AZ110+BA110-MIN(Schulden!G20,AZ110+BA110)),0)+IF(AND(Schulden!J21&lt;Schulden!J11,BD110&gt;0),MAX(0,BD110+BE110-MIN(Schulden!G21,BD110+BE110)),0)+IF(AND(Schulden!J22&lt;Schulden!J11,BH110&gt;0),MAX(0,BH110+BI110-MIN(Schulden!G22,BH110+BI110)),0))),MAX(0,P110+Q110-MIN(Schulden!G11,P110+Q110)))+SUMIFS(Sonderzahlungen!$D$8:$D$67,Sonderzahlungen!$G$8:$G$67,$B110,Sonderzahlungen!$E$8:$E$67,"Gezielte Schuld",Sonderzahlungen!$F$8:$F$67,Schulden!B11)))</f>
        <v/>
      </c>
      <c r="S110" s="24">
        <f>MAX(0,P110+Q110-R110)</f>
        <v/>
      </c>
      <c r="T110" s="24">
        <f>W109</f>
        <v/>
      </c>
      <c r="U110" s="24">
        <f>IF(T110&lt;=0,0,T110*Schulden!F12/12)</f>
        <v/>
      </c>
      <c r="V110" s="24">
        <f>IF(T110&lt;=0,0,MIN(T110+U110,MIN(Schulden!G12,T110+U110)+MIN(MAX(0,Strategie!$C$9+SUMIFS(Sonderzahlungen!$D$8:$D$67,Sonderzahlungen!$G$8:$G$67,$B110,Sonderzahlungen!$E$8:$E$67,"Nach Strategie")-(IF(AND(Schulden!J8&lt;Schulden!J12,D110&gt;0),MAX(0,D110+E110-MIN(Schulden!G8,D110+E110)),0)+IF(AND(Schulden!J9&lt;Schulden!J12,H110&gt;0),MAX(0,H110+I110-MIN(Schulden!G9,H110+I110)),0)+IF(AND(Schulden!J10&lt;Schulden!J12,L110&gt;0),MAX(0,L110+M110-MIN(Schulden!G10,L110+M110)),0)+IF(AND(Schulden!J11&lt;Schulden!J12,P110&gt;0),MAX(0,P110+Q110-MIN(Schulden!G11,P110+Q110)),0)+IF(AND(Schulden!J12&lt;Schulden!J12,T110&gt;0),MAX(0,T110+U110-MIN(Schulden!G12,T110+U110)),0)+IF(AND(Schulden!J13&lt;Schulden!J12,X110&gt;0),MAX(0,X110+Y110-MIN(Schulden!G13,X110+Y110)),0)+IF(AND(Schulden!J14&lt;Schulden!J12,AB110&gt;0),MAX(0,AB110+AC110-MIN(Schulden!G14,AB110+AC110)),0)+IF(AND(Schulden!J15&lt;Schulden!J12,AF110&gt;0),MAX(0,AF110+AG110-MIN(Schulden!G15,AF110+AG110)),0)+IF(AND(Schulden!J16&lt;Schulden!J12,AJ110&gt;0),MAX(0,AJ110+AK110-MIN(Schulden!G16,AJ110+AK110)),0)+IF(AND(Schulden!J17&lt;Schulden!J12,AN110&gt;0),MAX(0,AN110+AO110-MIN(Schulden!G17,AN110+AO110)),0)+IF(AND(Schulden!J18&lt;Schulden!J12,AR110&gt;0),MAX(0,AR110+AS110-MIN(Schulden!G18,AR110+AS110)),0)+IF(AND(Schulden!J19&lt;Schulden!J12,AV110&gt;0),MAX(0,AV110+AW110-MIN(Schulden!G19,AV110+AW110)),0)+IF(AND(Schulden!J20&lt;Schulden!J12,AZ110&gt;0),MAX(0,AZ110+BA110-MIN(Schulden!G20,AZ110+BA110)),0)+IF(AND(Schulden!J21&lt;Schulden!J12,BD110&gt;0),MAX(0,BD110+BE110-MIN(Schulden!G21,BD110+BE110)),0)+IF(AND(Schulden!J22&lt;Schulden!J12,BH110&gt;0),MAX(0,BH110+BI110-MIN(Schulden!G22,BH110+BI110)),0))),MAX(0,T110+U110-MIN(Schulden!G12,T110+U110)))+SUMIFS(Sonderzahlungen!$D$8:$D$67,Sonderzahlungen!$G$8:$G$67,$B110,Sonderzahlungen!$E$8:$E$67,"Gezielte Schuld",Sonderzahlungen!$F$8:$F$67,Schulden!B12)))</f>
        <v/>
      </c>
      <c r="W110" s="24">
        <f>MAX(0,T110+U110-V110)</f>
        <v/>
      </c>
      <c r="X110" s="24">
        <f>AA109</f>
        <v/>
      </c>
      <c r="Y110" s="24">
        <f>IF(X110&lt;=0,0,X110*Schulden!F13/12)</f>
        <v/>
      </c>
      <c r="Z110" s="24">
        <f>IF(X110&lt;=0,0,MIN(X110+Y110,MIN(Schulden!G13,X110+Y110)+MIN(MAX(0,Strategie!$C$9+SUMIFS(Sonderzahlungen!$D$8:$D$67,Sonderzahlungen!$G$8:$G$67,$B110,Sonderzahlungen!$E$8:$E$67,"Nach Strategie")-(IF(AND(Schulden!J8&lt;Schulden!J13,D110&gt;0),MAX(0,D110+E110-MIN(Schulden!G8,D110+E110)),0)+IF(AND(Schulden!J9&lt;Schulden!J13,H110&gt;0),MAX(0,H110+I110-MIN(Schulden!G9,H110+I110)),0)+IF(AND(Schulden!J10&lt;Schulden!J13,L110&gt;0),MAX(0,L110+M110-MIN(Schulden!G10,L110+M110)),0)+IF(AND(Schulden!J11&lt;Schulden!J13,P110&gt;0),MAX(0,P110+Q110-MIN(Schulden!G11,P110+Q110)),0)+IF(AND(Schulden!J12&lt;Schulden!J13,T110&gt;0),MAX(0,T110+U110-MIN(Schulden!G12,T110+U110)),0)+IF(AND(Schulden!J13&lt;Schulden!J13,X110&gt;0),MAX(0,X110+Y110-MIN(Schulden!G13,X110+Y110)),0)+IF(AND(Schulden!J14&lt;Schulden!J13,AB110&gt;0),MAX(0,AB110+AC110-MIN(Schulden!G14,AB110+AC110)),0)+IF(AND(Schulden!J15&lt;Schulden!J13,AF110&gt;0),MAX(0,AF110+AG110-MIN(Schulden!G15,AF110+AG110)),0)+IF(AND(Schulden!J16&lt;Schulden!J13,AJ110&gt;0),MAX(0,AJ110+AK110-MIN(Schulden!G16,AJ110+AK110)),0)+IF(AND(Schulden!J17&lt;Schulden!J13,AN110&gt;0),MAX(0,AN110+AO110-MIN(Schulden!G17,AN110+AO110)),0)+IF(AND(Schulden!J18&lt;Schulden!J13,AR110&gt;0),MAX(0,AR110+AS110-MIN(Schulden!G18,AR110+AS110)),0)+IF(AND(Schulden!J19&lt;Schulden!J13,AV110&gt;0),MAX(0,AV110+AW110-MIN(Schulden!G19,AV110+AW110)),0)+IF(AND(Schulden!J20&lt;Schulden!J13,AZ110&gt;0),MAX(0,AZ110+BA110-MIN(Schulden!G20,AZ110+BA110)),0)+IF(AND(Schulden!J21&lt;Schulden!J13,BD110&gt;0),MAX(0,BD110+BE110-MIN(Schulden!G21,BD110+BE110)),0)+IF(AND(Schulden!J22&lt;Schulden!J13,BH110&gt;0),MAX(0,BH110+BI110-MIN(Schulden!G22,BH110+BI110)),0))),MAX(0,X110+Y110-MIN(Schulden!G13,X110+Y110)))+SUMIFS(Sonderzahlungen!$D$8:$D$67,Sonderzahlungen!$G$8:$G$67,$B110,Sonderzahlungen!$E$8:$E$67,"Gezielte Schuld",Sonderzahlungen!$F$8:$F$67,Schulden!B13)))</f>
        <v/>
      </c>
      <c r="AA110" s="24">
        <f>MAX(0,X110+Y110-Z110)</f>
        <v/>
      </c>
      <c r="AB110" s="24">
        <f>AE109</f>
        <v/>
      </c>
      <c r="AC110" s="24">
        <f>IF(AB110&lt;=0,0,AB110*Schulden!F14/12)</f>
        <v/>
      </c>
      <c r="AD110" s="24">
        <f>IF(AB110&lt;=0,0,MIN(AB110+AC110,MIN(Schulden!G14,AB110+AC110)+MIN(MAX(0,Strategie!$C$9+SUMIFS(Sonderzahlungen!$D$8:$D$67,Sonderzahlungen!$G$8:$G$67,$B110,Sonderzahlungen!$E$8:$E$67,"Nach Strategie")-(IF(AND(Schulden!J8&lt;Schulden!J14,D110&gt;0),MAX(0,D110+E110-MIN(Schulden!G8,D110+E110)),0)+IF(AND(Schulden!J9&lt;Schulden!J14,H110&gt;0),MAX(0,H110+I110-MIN(Schulden!G9,H110+I110)),0)+IF(AND(Schulden!J10&lt;Schulden!J14,L110&gt;0),MAX(0,L110+M110-MIN(Schulden!G10,L110+M110)),0)+IF(AND(Schulden!J11&lt;Schulden!J14,P110&gt;0),MAX(0,P110+Q110-MIN(Schulden!G11,P110+Q110)),0)+IF(AND(Schulden!J12&lt;Schulden!J14,T110&gt;0),MAX(0,T110+U110-MIN(Schulden!G12,T110+U110)),0)+IF(AND(Schulden!J13&lt;Schulden!J14,X110&gt;0),MAX(0,X110+Y110-MIN(Schulden!G13,X110+Y110)),0)+IF(AND(Schulden!J14&lt;Schulden!J14,AB110&gt;0),MAX(0,AB110+AC110-MIN(Schulden!G14,AB110+AC110)),0)+IF(AND(Schulden!J15&lt;Schulden!J14,AF110&gt;0),MAX(0,AF110+AG110-MIN(Schulden!G15,AF110+AG110)),0)+IF(AND(Schulden!J16&lt;Schulden!J14,AJ110&gt;0),MAX(0,AJ110+AK110-MIN(Schulden!G16,AJ110+AK110)),0)+IF(AND(Schulden!J17&lt;Schulden!J14,AN110&gt;0),MAX(0,AN110+AO110-MIN(Schulden!G17,AN110+AO110)),0)+IF(AND(Schulden!J18&lt;Schulden!J14,AR110&gt;0),MAX(0,AR110+AS110-MIN(Schulden!G18,AR110+AS110)),0)+IF(AND(Schulden!J19&lt;Schulden!J14,AV110&gt;0),MAX(0,AV110+AW110-MIN(Schulden!G19,AV110+AW110)),0)+IF(AND(Schulden!J20&lt;Schulden!J14,AZ110&gt;0),MAX(0,AZ110+BA110-MIN(Schulden!G20,AZ110+BA110)),0)+IF(AND(Schulden!J21&lt;Schulden!J14,BD110&gt;0),MAX(0,BD110+BE110-MIN(Schulden!G21,BD110+BE110)),0)+IF(AND(Schulden!J22&lt;Schulden!J14,BH110&gt;0),MAX(0,BH110+BI110-MIN(Schulden!G22,BH110+BI110)),0))),MAX(0,AB110+AC110-MIN(Schulden!G14,AB110+AC110)))+SUMIFS(Sonderzahlungen!$D$8:$D$67,Sonderzahlungen!$G$8:$G$67,$B110,Sonderzahlungen!$E$8:$E$67,"Gezielte Schuld",Sonderzahlungen!$F$8:$F$67,Schulden!B14)))</f>
        <v/>
      </c>
      <c r="AE110" s="24">
        <f>MAX(0,AB110+AC110-AD110)</f>
        <v/>
      </c>
      <c r="AF110" s="24">
        <f>AI109</f>
        <v/>
      </c>
      <c r="AG110" s="24">
        <f>IF(AF110&lt;=0,0,AF110*Schulden!F15/12)</f>
        <v/>
      </c>
      <c r="AH110" s="24">
        <f>IF(AF110&lt;=0,0,MIN(AF110+AG110,MIN(Schulden!G15,AF110+AG110)+MIN(MAX(0,Strategie!$C$9+SUMIFS(Sonderzahlungen!$D$8:$D$67,Sonderzahlungen!$G$8:$G$67,$B110,Sonderzahlungen!$E$8:$E$67,"Nach Strategie")-(IF(AND(Schulden!J8&lt;Schulden!J15,D110&gt;0),MAX(0,D110+E110-MIN(Schulden!G8,D110+E110)),0)+IF(AND(Schulden!J9&lt;Schulden!J15,H110&gt;0),MAX(0,H110+I110-MIN(Schulden!G9,H110+I110)),0)+IF(AND(Schulden!J10&lt;Schulden!J15,L110&gt;0),MAX(0,L110+M110-MIN(Schulden!G10,L110+M110)),0)+IF(AND(Schulden!J11&lt;Schulden!J15,P110&gt;0),MAX(0,P110+Q110-MIN(Schulden!G11,P110+Q110)),0)+IF(AND(Schulden!J12&lt;Schulden!J15,T110&gt;0),MAX(0,T110+U110-MIN(Schulden!G12,T110+U110)),0)+IF(AND(Schulden!J13&lt;Schulden!J15,X110&gt;0),MAX(0,X110+Y110-MIN(Schulden!G13,X110+Y110)),0)+IF(AND(Schulden!J14&lt;Schulden!J15,AB110&gt;0),MAX(0,AB110+AC110-MIN(Schulden!G14,AB110+AC110)),0)+IF(AND(Schulden!J15&lt;Schulden!J15,AF110&gt;0),MAX(0,AF110+AG110-MIN(Schulden!G15,AF110+AG110)),0)+IF(AND(Schulden!J16&lt;Schulden!J15,AJ110&gt;0),MAX(0,AJ110+AK110-MIN(Schulden!G16,AJ110+AK110)),0)+IF(AND(Schulden!J17&lt;Schulden!J15,AN110&gt;0),MAX(0,AN110+AO110-MIN(Schulden!G17,AN110+AO110)),0)+IF(AND(Schulden!J18&lt;Schulden!J15,AR110&gt;0),MAX(0,AR110+AS110-MIN(Schulden!G18,AR110+AS110)),0)+IF(AND(Schulden!J19&lt;Schulden!J15,AV110&gt;0),MAX(0,AV110+AW110-MIN(Schulden!G19,AV110+AW110)),0)+IF(AND(Schulden!J20&lt;Schulden!J15,AZ110&gt;0),MAX(0,AZ110+BA110-MIN(Schulden!G20,AZ110+BA110)),0)+IF(AND(Schulden!J21&lt;Schulden!J15,BD110&gt;0),MAX(0,BD110+BE110-MIN(Schulden!G21,BD110+BE110)),0)+IF(AND(Schulden!J22&lt;Schulden!J15,BH110&gt;0),MAX(0,BH110+BI110-MIN(Schulden!G22,BH110+BI110)),0))),MAX(0,AF110+AG110-MIN(Schulden!G15,AF110+AG110)))+SUMIFS(Sonderzahlungen!$D$8:$D$67,Sonderzahlungen!$G$8:$G$67,$B110,Sonderzahlungen!$E$8:$E$67,"Gezielte Schuld",Sonderzahlungen!$F$8:$F$67,Schulden!B15)))</f>
        <v/>
      </c>
      <c r="AI110" s="24">
        <f>MAX(0,AF110+AG110-AH110)</f>
        <v/>
      </c>
      <c r="AJ110" s="24">
        <f>AM109</f>
        <v/>
      </c>
      <c r="AK110" s="24">
        <f>IF(AJ110&lt;=0,0,AJ110*Schulden!F16/12)</f>
        <v/>
      </c>
      <c r="AL110" s="24">
        <f>IF(AJ110&lt;=0,0,MIN(AJ110+AK110,MIN(Schulden!G16,AJ110+AK110)+MIN(MAX(0,Strategie!$C$9+SUMIFS(Sonderzahlungen!$D$8:$D$67,Sonderzahlungen!$G$8:$G$67,$B110,Sonderzahlungen!$E$8:$E$67,"Nach Strategie")-(IF(AND(Schulden!J8&lt;Schulden!J16,D110&gt;0),MAX(0,D110+E110-MIN(Schulden!G8,D110+E110)),0)+IF(AND(Schulden!J9&lt;Schulden!J16,H110&gt;0),MAX(0,H110+I110-MIN(Schulden!G9,H110+I110)),0)+IF(AND(Schulden!J10&lt;Schulden!J16,L110&gt;0),MAX(0,L110+M110-MIN(Schulden!G10,L110+M110)),0)+IF(AND(Schulden!J11&lt;Schulden!J16,P110&gt;0),MAX(0,P110+Q110-MIN(Schulden!G11,P110+Q110)),0)+IF(AND(Schulden!J12&lt;Schulden!J16,T110&gt;0),MAX(0,T110+U110-MIN(Schulden!G12,T110+U110)),0)+IF(AND(Schulden!J13&lt;Schulden!J16,X110&gt;0),MAX(0,X110+Y110-MIN(Schulden!G13,X110+Y110)),0)+IF(AND(Schulden!J14&lt;Schulden!J16,AB110&gt;0),MAX(0,AB110+AC110-MIN(Schulden!G14,AB110+AC110)),0)+IF(AND(Schulden!J15&lt;Schulden!J16,AF110&gt;0),MAX(0,AF110+AG110-MIN(Schulden!G15,AF110+AG110)),0)+IF(AND(Schulden!J16&lt;Schulden!J16,AJ110&gt;0),MAX(0,AJ110+AK110-MIN(Schulden!G16,AJ110+AK110)),0)+IF(AND(Schulden!J17&lt;Schulden!J16,AN110&gt;0),MAX(0,AN110+AO110-MIN(Schulden!G17,AN110+AO110)),0)+IF(AND(Schulden!J18&lt;Schulden!J16,AR110&gt;0),MAX(0,AR110+AS110-MIN(Schulden!G18,AR110+AS110)),0)+IF(AND(Schulden!J19&lt;Schulden!J16,AV110&gt;0),MAX(0,AV110+AW110-MIN(Schulden!G19,AV110+AW110)),0)+IF(AND(Schulden!J20&lt;Schulden!J16,AZ110&gt;0),MAX(0,AZ110+BA110-MIN(Schulden!G20,AZ110+BA110)),0)+IF(AND(Schulden!J21&lt;Schulden!J16,BD110&gt;0),MAX(0,BD110+BE110-MIN(Schulden!G21,BD110+BE110)),0)+IF(AND(Schulden!J22&lt;Schulden!J16,BH110&gt;0),MAX(0,BH110+BI110-MIN(Schulden!G22,BH110+BI110)),0))),MAX(0,AJ110+AK110-MIN(Schulden!G16,AJ110+AK110)))+SUMIFS(Sonderzahlungen!$D$8:$D$67,Sonderzahlungen!$G$8:$G$67,$B110,Sonderzahlungen!$E$8:$E$67,"Gezielte Schuld",Sonderzahlungen!$F$8:$F$67,Schulden!B16)))</f>
        <v/>
      </c>
      <c r="AM110" s="24">
        <f>MAX(0,AJ110+AK110-AL110)</f>
        <v/>
      </c>
      <c r="AN110" s="24">
        <f>AQ109</f>
        <v/>
      </c>
      <c r="AO110" s="24">
        <f>IF(AN110&lt;=0,0,AN110*Schulden!F17/12)</f>
        <v/>
      </c>
      <c r="AP110" s="24">
        <f>IF(AN110&lt;=0,0,MIN(AN110+AO110,MIN(Schulden!G17,AN110+AO110)+MIN(MAX(0,Strategie!$C$9+SUMIFS(Sonderzahlungen!$D$8:$D$67,Sonderzahlungen!$G$8:$G$67,$B110,Sonderzahlungen!$E$8:$E$67,"Nach Strategie")-(IF(AND(Schulden!J8&lt;Schulden!J17,D110&gt;0),MAX(0,D110+E110-MIN(Schulden!G8,D110+E110)),0)+IF(AND(Schulden!J9&lt;Schulden!J17,H110&gt;0),MAX(0,H110+I110-MIN(Schulden!G9,H110+I110)),0)+IF(AND(Schulden!J10&lt;Schulden!J17,L110&gt;0),MAX(0,L110+M110-MIN(Schulden!G10,L110+M110)),0)+IF(AND(Schulden!J11&lt;Schulden!J17,P110&gt;0),MAX(0,P110+Q110-MIN(Schulden!G11,P110+Q110)),0)+IF(AND(Schulden!J12&lt;Schulden!J17,T110&gt;0),MAX(0,T110+U110-MIN(Schulden!G12,T110+U110)),0)+IF(AND(Schulden!J13&lt;Schulden!J17,X110&gt;0),MAX(0,X110+Y110-MIN(Schulden!G13,X110+Y110)),0)+IF(AND(Schulden!J14&lt;Schulden!J17,AB110&gt;0),MAX(0,AB110+AC110-MIN(Schulden!G14,AB110+AC110)),0)+IF(AND(Schulden!J15&lt;Schulden!J17,AF110&gt;0),MAX(0,AF110+AG110-MIN(Schulden!G15,AF110+AG110)),0)+IF(AND(Schulden!J16&lt;Schulden!J17,AJ110&gt;0),MAX(0,AJ110+AK110-MIN(Schulden!G16,AJ110+AK110)),0)+IF(AND(Schulden!J17&lt;Schulden!J17,AN110&gt;0),MAX(0,AN110+AO110-MIN(Schulden!G17,AN110+AO110)),0)+IF(AND(Schulden!J18&lt;Schulden!J17,AR110&gt;0),MAX(0,AR110+AS110-MIN(Schulden!G18,AR110+AS110)),0)+IF(AND(Schulden!J19&lt;Schulden!J17,AV110&gt;0),MAX(0,AV110+AW110-MIN(Schulden!G19,AV110+AW110)),0)+IF(AND(Schulden!J20&lt;Schulden!J17,AZ110&gt;0),MAX(0,AZ110+BA110-MIN(Schulden!G20,AZ110+BA110)),0)+IF(AND(Schulden!J21&lt;Schulden!J17,BD110&gt;0),MAX(0,BD110+BE110-MIN(Schulden!G21,BD110+BE110)),0)+IF(AND(Schulden!J22&lt;Schulden!J17,BH110&gt;0),MAX(0,BH110+BI110-MIN(Schulden!G22,BH110+BI110)),0))),MAX(0,AN110+AO110-MIN(Schulden!G17,AN110+AO110)))+SUMIFS(Sonderzahlungen!$D$8:$D$67,Sonderzahlungen!$G$8:$G$67,$B110,Sonderzahlungen!$E$8:$E$67,"Gezielte Schuld",Sonderzahlungen!$F$8:$F$67,Schulden!B17)))</f>
        <v/>
      </c>
      <c r="AQ110" s="24">
        <f>MAX(0,AN110+AO110-AP110)</f>
        <v/>
      </c>
      <c r="AR110" s="24">
        <f>AU109</f>
        <v/>
      </c>
      <c r="AS110" s="24">
        <f>IF(AR110&lt;=0,0,AR110*Schulden!F18/12)</f>
        <v/>
      </c>
      <c r="AT110" s="24">
        <f>IF(AR110&lt;=0,0,MIN(AR110+AS110,MIN(Schulden!G18,AR110+AS110)+MIN(MAX(0,Strategie!$C$9+SUMIFS(Sonderzahlungen!$D$8:$D$67,Sonderzahlungen!$G$8:$G$67,$B110,Sonderzahlungen!$E$8:$E$67,"Nach Strategie")-(IF(AND(Schulden!J8&lt;Schulden!J18,D110&gt;0),MAX(0,D110+E110-MIN(Schulden!G8,D110+E110)),0)+IF(AND(Schulden!J9&lt;Schulden!J18,H110&gt;0),MAX(0,H110+I110-MIN(Schulden!G9,H110+I110)),0)+IF(AND(Schulden!J10&lt;Schulden!J18,L110&gt;0),MAX(0,L110+M110-MIN(Schulden!G10,L110+M110)),0)+IF(AND(Schulden!J11&lt;Schulden!J18,P110&gt;0),MAX(0,P110+Q110-MIN(Schulden!G11,P110+Q110)),0)+IF(AND(Schulden!J12&lt;Schulden!J18,T110&gt;0),MAX(0,T110+U110-MIN(Schulden!G12,T110+U110)),0)+IF(AND(Schulden!J13&lt;Schulden!J18,X110&gt;0),MAX(0,X110+Y110-MIN(Schulden!G13,X110+Y110)),0)+IF(AND(Schulden!J14&lt;Schulden!J18,AB110&gt;0),MAX(0,AB110+AC110-MIN(Schulden!G14,AB110+AC110)),0)+IF(AND(Schulden!J15&lt;Schulden!J18,AF110&gt;0),MAX(0,AF110+AG110-MIN(Schulden!G15,AF110+AG110)),0)+IF(AND(Schulden!J16&lt;Schulden!J18,AJ110&gt;0),MAX(0,AJ110+AK110-MIN(Schulden!G16,AJ110+AK110)),0)+IF(AND(Schulden!J17&lt;Schulden!J18,AN110&gt;0),MAX(0,AN110+AO110-MIN(Schulden!G17,AN110+AO110)),0)+IF(AND(Schulden!J18&lt;Schulden!J18,AR110&gt;0),MAX(0,AR110+AS110-MIN(Schulden!G18,AR110+AS110)),0)+IF(AND(Schulden!J19&lt;Schulden!J18,AV110&gt;0),MAX(0,AV110+AW110-MIN(Schulden!G19,AV110+AW110)),0)+IF(AND(Schulden!J20&lt;Schulden!J18,AZ110&gt;0),MAX(0,AZ110+BA110-MIN(Schulden!G20,AZ110+BA110)),0)+IF(AND(Schulden!J21&lt;Schulden!J18,BD110&gt;0),MAX(0,BD110+BE110-MIN(Schulden!G21,BD110+BE110)),0)+IF(AND(Schulden!J22&lt;Schulden!J18,BH110&gt;0),MAX(0,BH110+BI110-MIN(Schulden!G22,BH110+BI110)),0))),MAX(0,AR110+AS110-MIN(Schulden!G18,AR110+AS110)))+SUMIFS(Sonderzahlungen!$D$8:$D$67,Sonderzahlungen!$G$8:$G$67,$B110,Sonderzahlungen!$E$8:$E$67,"Gezielte Schuld",Sonderzahlungen!$F$8:$F$67,Schulden!B18)))</f>
        <v/>
      </c>
      <c r="AU110" s="24">
        <f>MAX(0,AR110+AS110-AT110)</f>
        <v/>
      </c>
      <c r="AV110" s="24">
        <f>AY109</f>
        <v/>
      </c>
      <c r="AW110" s="24">
        <f>IF(AV110&lt;=0,0,AV110*Schulden!F19/12)</f>
        <v/>
      </c>
      <c r="AX110" s="24">
        <f>IF(AV110&lt;=0,0,MIN(AV110+AW110,MIN(Schulden!G19,AV110+AW110)+MIN(MAX(0,Strategie!$C$9+SUMIFS(Sonderzahlungen!$D$8:$D$67,Sonderzahlungen!$G$8:$G$67,$B110,Sonderzahlungen!$E$8:$E$67,"Nach Strategie")-(IF(AND(Schulden!J8&lt;Schulden!J19,D110&gt;0),MAX(0,D110+E110-MIN(Schulden!G8,D110+E110)),0)+IF(AND(Schulden!J9&lt;Schulden!J19,H110&gt;0),MAX(0,H110+I110-MIN(Schulden!G9,H110+I110)),0)+IF(AND(Schulden!J10&lt;Schulden!J19,L110&gt;0),MAX(0,L110+M110-MIN(Schulden!G10,L110+M110)),0)+IF(AND(Schulden!J11&lt;Schulden!J19,P110&gt;0),MAX(0,P110+Q110-MIN(Schulden!G11,P110+Q110)),0)+IF(AND(Schulden!J12&lt;Schulden!J19,T110&gt;0),MAX(0,T110+U110-MIN(Schulden!G12,T110+U110)),0)+IF(AND(Schulden!J13&lt;Schulden!J19,X110&gt;0),MAX(0,X110+Y110-MIN(Schulden!G13,X110+Y110)),0)+IF(AND(Schulden!J14&lt;Schulden!J19,AB110&gt;0),MAX(0,AB110+AC110-MIN(Schulden!G14,AB110+AC110)),0)+IF(AND(Schulden!J15&lt;Schulden!J19,AF110&gt;0),MAX(0,AF110+AG110-MIN(Schulden!G15,AF110+AG110)),0)+IF(AND(Schulden!J16&lt;Schulden!J19,AJ110&gt;0),MAX(0,AJ110+AK110-MIN(Schulden!G16,AJ110+AK110)),0)+IF(AND(Schulden!J17&lt;Schulden!J19,AN110&gt;0),MAX(0,AN110+AO110-MIN(Schulden!G17,AN110+AO110)),0)+IF(AND(Schulden!J18&lt;Schulden!J19,AR110&gt;0),MAX(0,AR110+AS110-MIN(Schulden!G18,AR110+AS110)),0)+IF(AND(Schulden!J19&lt;Schulden!J19,AV110&gt;0),MAX(0,AV110+AW110-MIN(Schulden!G19,AV110+AW110)),0)+IF(AND(Schulden!J20&lt;Schulden!J19,AZ110&gt;0),MAX(0,AZ110+BA110-MIN(Schulden!G20,AZ110+BA110)),0)+IF(AND(Schulden!J21&lt;Schulden!J19,BD110&gt;0),MAX(0,BD110+BE110-MIN(Schulden!G21,BD110+BE110)),0)+IF(AND(Schulden!J22&lt;Schulden!J19,BH110&gt;0),MAX(0,BH110+BI110-MIN(Schulden!G22,BH110+BI110)),0))),MAX(0,AV110+AW110-MIN(Schulden!G19,AV110+AW110)))+SUMIFS(Sonderzahlungen!$D$8:$D$67,Sonderzahlungen!$G$8:$G$67,$B110,Sonderzahlungen!$E$8:$E$67,"Gezielte Schuld",Sonderzahlungen!$F$8:$F$67,Schulden!B19)))</f>
        <v/>
      </c>
      <c r="AY110" s="24">
        <f>MAX(0,AV110+AW110-AX110)</f>
        <v/>
      </c>
      <c r="AZ110" s="24">
        <f>BC109</f>
        <v/>
      </c>
      <c r="BA110" s="24">
        <f>IF(AZ110&lt;=0,0,AZ110*Schulden!F20/12)</f>
        <v/>
      </c>
      <c r="BB110" s="24">
        <f>IF(AZ110&lt;=0,0,MIN(AZ110+BA110,MIN(Schulden!G20,AZ110+BA110)+MIN(MAX(0,Strategie!$C$9+SUMIFS(Sonderzahlungen!$D$8:$D$67,Sonderzahlungen!$G$8:$G$67,$B110,Sonderzahlungen!$E$8:$E$67,"Nach Strategie")-(IF(AND(Schulden!J8&lt;Schulden!J20,D110&gt;0),MAX(0,D110+E110-MIN(Schulden!G8,D110+E110)),0)+IF(AND(Schulden!J9&lt;Schulden!J20,H110&gt;0),MAX(0,H110+I110-MIN(Schulden!G9,H110+I110)),0)+IF(AND(Schulden!J10&lt;Schulden!J20,L110&gt;0),MAX(0,L110+M110-MIN(Schulden!G10,L110+M110)),0)+IF(AND(Schulden!J11&lt;Schulden!J20,P110&gt;0),MAX(0,P110+Q110-MIN(Schulden!G11,P110+Q110)),0)+IF(AND(Schulden!J12&lt;Schulden!J20,T110&gt;0),MAX(0,T110+U110-MIN(Schulden!G12,T110+U110)),0)+IF(AND(Schulden!J13&lt;Schulden!J20,X110&gt;0),MAX(0,X110+Y110-MIN(Schulden!G13,X110+Y110)),0)+IF(AND(Schulden!J14&lt;Schulden!J20,AB110&gt;0),MAX(0,AB110+AC110-MIN(Schulden!G14,AB110+AC110)),0)+IF(AND(Schulden!J15&lt;Schulden!J20,AF110&gt;0),MAX(0,AF110+AG110-MIN(Schulden!G15,AF110+AG110)),0)+IF(AND(Schulden!J16&lt;Schulden!J20,AJ110&gt;0),MAX(0,AJ110+AK110-MIN(Schulden!G16,AJ110+AK110)),0)+IF(AND(Schulden!J17&lt;Schulden!J20,AN110&gt;0),MAX(0,AN110+AO110-MIN(Schulden!G17,AN110+AO110)),0)+IF(AND(Schulden!J18&lt;Schulden!J20,AR110&gt;0),MAX(0,AR110+AS110-MIN(Schulden!G18,AR110+AS110)),0)+IF(AND(Schulden!J19&lt;Schulden!J20,AV110&gt;0),MAX(0,AV110+AW110-MIN(Schulden!G19,AV110+AW110)),0)+IF(AND(Schulden!J20&lt;Schulden!J20,AZ110&gt;0),MAX(0,AZ110+BA110-MIN(Schulden!G20,AZ110+BA110)),0)+IF(AND(Schulden!J21&lt;Schulden!J20,BD110&gt;0),MAX(0,BD110+BE110-MIN(Schulden!G21,BD110+BE110)),0)+IF(AND(Schulden!J22&lt;Schulden!J20,BH110&gt;0),MAX(0,BH110+BI110-MIN(Schulden!G22,BH110+BI110)),0))),MAX(0,AZ110+BA110-MIN(Schulden!G20,AZ110+BA110)))+SUMIFS(Sonderzahlungen!$D$8:$D$67,Sonderzahlungen!$G$8:$G$67,$B110,Sonderzahlungen!$E$8:$E$67,"Gezielte Schuld",Sonderzahlungen!$F$8:$F$67,Schulden!B20)))</f>
        <v/>
      </c>
      <c r="BC110" s="24">
        <f>MAX(0,AZ110+BA110-BB110)</f>
        <v/>
      </c>
      <c r="BD110" s="24">
        <f>BG109</f>
        <v/>
      </c>
      <c r="BE110" s="24">
        <f>IF(BD110&lt;=0,0,BD110*Schulden!F21/12)</f>
        <v/>
      </c>
      <c r="BF110" s="24">
        <f>IF(BD110&lt;=0,0,MIN(BD110+BE110,MIN(Schulden!G21,BD110+BE110)+MIN(MAX(0,Strategie!$C$9+SUMIFS(Sonderzahlungen!$D$8:$D$67,Sonderzahlungen!$G$8:$G$67,$B110,Sonderzahlungen!$E$8:$E$67,"Nach Strategie")-(IF(AND(Schulden!J8&lt;Schulden!J21,D110&gt;0),MAX(0,D110+E110-MIN(Schulden!G8,D110+E110)),0)+IF(AND(Schulden!J9&lt;Schulden!J21,H110&gt;0),MAX(0,H110+I110-MIN(Schulden!G9,H110+I110)),0)+IF(AND(Schulden!J10&lt;Schulden!J21,L110&gt;0),MAX(0,L110+M110-MIN(Schulden!G10,L110+M110)),0)+IF(AND(Schulden!J11&lt;Schulden!J21,P110&gt;0),MAX(0,P110+Q110-MIN(Schulden!G11,P110+Q110)),0)+IF(AND(Schulden!J12&lt;Schulden!J21,T110&gt;0),MAX(0,T110+U110-MIN(Schulden!G12,T110+U110)),0)+IF(AND(Schulden!J13&lt;Schulden!J21,X110&gt;0),MAX(0,X110+Y110-MIN(Schulden!G13,X110+Y110)),0)+IF(AND(Schulden!J14&lt;Schulden!J21,AB110&gt;0),MAX(0,AB110+AC110-MIN(Schulden!G14,AB110+AC110)),0)+IF(AND(Schulden!J15&lt;Schulden!J21,AF110&gt;0),MAX(0,AF110+AG110-MIN(Schulden!G15,AF110+AG110)),0)+IF(AND(Schulden!J16&lt;Schulden!J21,AJ110&gt;0),MAX(0,AJ110+AK110-MIN(Schulden!G16,AJ110+AK110)),0)+IF(AND(Schulden!J17&lt;Schulden!J21,AN110&gt;0),MAX(0,AN110+AO110-MIN(Schulden!G17,AN110+AO110)),0)+IF(AND(Schulden!J18&lt;Schulden!J21,AR110&gt;0),MAX(0,AR110+AS110-MIN(Schulden!G18,AR110+AS110)),0)+IF(AND(Schulden!J19&lt;Schulden!J21,AV110&gt;0),MAX(0,AV110+AW110-MIN(Schulden!G19,AV110+AW110)),0)+IF(AND(Schulden!J20&lt;Schulden!J21,AZ110&gt;0),MAX(0,AZ110+BA110-MIN(Schulden!G20,AZ110+BA110)),0)+IF(AND(Schulden!J21&lt;Schulden!J21,BD110&gt;0),MAX(0,BD110+BE110-MIN(Schulden!G21,BD110+BE110)),0)+IF(AND(Schulden!J22&lt;Schulden!J21,BH110&gt;0),MAX(0,BH110+BI110-MIN(Schulden!G22,BH110+BI110)),0))),MAX(0,BD110+BE110-MIN(Schulden!G21,BD110+BE110)))+SUMIFS(Sonderzahlungen!$D$8:$D$67,Sonderzahlungen!$G$8:$G$67,$B110,Sonderzahlungen!$E$8:$E$67,"Gezielte Schuld",Sonderzahlungen!$F$8:$F$67,Schulden!B21)))</f>
        <v/>
      </c>
      <c r="BG110" s="24">
        <f>MAX(0,BD110+BE110-BF110)</f>
        <v/>
      </c>
      <c r="BH110" s="24">
        <f>BK109</f>
        <v/>
      </c>
      <c r="BI110" s="24">
        <f>IF(BH110&lt;=0,0,BH110*Schulden!F22/12)</f>
        <v/>
      </c>
      <c r="BJ110" s="24">
        <f>IF(BH110&lt;=0,0,MIN(BH110+BI110,MIN(Schulden!G22,BH110+BI110)+MIN(MAX(0,Strategie!$C$9+SUMIFS(Sonderzahlungen!$D$8:$D$67,Sonderzahlungen!$G$8:$G$67,$B110,Sonderzahlungen!$E$8:$E$67,"Nach Strategie")-(IF(AND(Schulden!J8&lt;Schulden!J22,D110&gt;0),MAX(0,D110+E110-MIN(Schulden!G8,D110+E110)),0)+IF(AND(Schulden!J9&lt;Schulden!J22,H110&gt;0),MAX(0,H110+I110-MIN(Schulden!G9,H110+I110)),0)+IF(AND(Schulden!J10&lt;Schulden!J22,L110&gt;0),MAX(0,L110+M110-MIN(Schulden!G10,L110+M110)),0)+IF(AND(Schulden!J11&lt;Schulden!J22,P110&gt;0),MAX(0,P110+Q110-MIN(Schulden!G11,P110+Q110)),0)+IF(AND(Schulden!J12&lt;Schulden!J22,T110&gt;0),MAX(0,T110+U110-MIN(Schulden!G12,T110+U110)),0)+IF(AND(Schulden!J13&lt;Schulden!J22,X110&gt;0),MAX(0,X110+Y110-MIN(Schulden!G13,X110+Y110)),0)+IF(AND(Schulden!J14&lt;Schulden!J22,AB110&gt;0),MAX(0,AB110+AC110-MIN(Schulden!G14,AB110+AC110)),0)+IF(AND(Schulden!J15&lt;Schulden!J22,AF110&gt;0),MAX(0,AF110+AG110-MIN(Schulden!G15,AF110+AG110)),0)+IF(AND(Schulden!J16&lt;Schulden!J22,AJ110&gt;0),MAX(0,AJ110+AK110-MIN(Schulden!G16,AJ110+AK110)),0)+IF(AND(Schulden!J17&lt;Schulden!J22,AN110&gt;0),MAX(0,AN110+AO110-MIN(Schulden!G17,AN110+AO110)),0)+IF(AND(Schulden!J18&lt;Schulden!J22,AR110&gt;0),MAX(0,AR110+AS110-MIN(Schulden!G18,AR110+AS110)),0)+IF(AND(Schulden!J19&lt;Schulden!J22,AV110&gt;0),MAX(0,AV110+AW110-MIN(Schulden!G19,AV110+AW110)),0)+IF(AND(Schulden!J20&lt;Schulden!J22,AZ110&gt;0),MAX(0,AZ110+BA110-MIN(Schulden!G20,AZ110+BA110)),0)+IF(AND(Schulden!J21&lt;Schulden!J22,BD110&gt;0),MAX(0,BD110+BE110-MIN(Schulden!G21,BD110+BE110)),0)+IF(AND(Schulden!J22&lt;Schulden!J22,BH110&gt;0),MAX(0,BH110+BI110-MIN(Schulden!G22,BH110+BI110)),0))),MAX(0,BH110+BI110-MIN(Schulden!G22,BH110+BI110)))+SUMIFS(Sonderzahlungen!$D$8:$D$67,Sonderzahlungen!$G$8:$G$67,$B110,Sonderzahlungen!$E$8:$E$67,"Gezielte Schuld",Sonderzahlungen!$F$8:$F$67,Schulden!B22)))</f>
        <v/>
      </c>
      <c r="BK110" s="24">
        <f>MAX(0,BH110+BI110-BJ110)</f>
        <v/>
      </c>
    </row>
    <row r="111">
      <c r="B111" s="23">
        <f>EDATE(B110,1)</f>
        <v/>
      </c>
      <c r="C111" s="24">
        <f>SUMIFS(Sonderzahlungen!$D$8:$D$67,Sonderzahlungen!$G$8:$G$67,B111)</f>
        <v/>
      </c>
      <c r="D111" s="24">
        <f>G110</f>
        <v/>
      </c>
      <c r="E111" s="24">
        <f>IF(D111&lt;=0,0,D111*Schulden!F8/12)</f>
        <v/>
      </c>
      <c r="F111" s="24">
        <f>IF(D111&lt;=0,0,MIN(D111+E111,MIN(Schulden!G8,D111+E111)+MIN(MAX(0,Strategie!$C$9+SUMIFS(Sonderzahlungen!$D$8:$D$67,Sonderzahlungen!$G$8:$G$67,$B111,Sonderzahlungen!$E$8:$E$67,"Nach Strategie")-(IF(AND(Schulden!J8&lt;Schulden!J8,D111&gt;0),MAX(0,D111+E111-MIN(Schulden!G8,D111+E111)),0)+IF(AND(Schulden!J9&lt;Schulden!J8,H111&gt;0),MAX(0,H111+I111-MIN(Schulden!G9,H111+I111)),0)+IF(AND(Schulden!J10&lt;Schulden!J8,L111&gt;0),MAX(0,L111+M111-MIN(Schulden!G10,L111+M111)),0)+IF(AND(Schulden!J11&lt;Schulden!J8,P111&gt;0),MAX(0,P111+Q111-MIN(Schulden!G11,P111+Q111)),0)+IF(AND(Schulden!J12&lt;Schulden!J8,T111&gt;0),MAX(0,T111+U111-MIN(Schulden!G12,T111+U111)),0)+IF(AND(Schulden!J13&lt;Schulden!J8,X111&gt;0),MAX(0,X111+Y111-MIN(Schulden!G13,X111+Y111)),0)+IF(AND(Schulden!J14&lt;Schulden!J8,AB111&gt;0),MAX(0,AB111+AC111-MIN(Schulden!G14,AB111+AC111)),0)+IF(AND(Schulden!J15&lt;Schulden!J8,AF111&gt;0),MAX(0,AF111+AG111-MIN(Schulden!G15,AF111+AG111)),0)+IF(AND(Schulden!J16&lt;Schulden!J8,AJ111&gt;0),MAX(0,AJ111+AK111-MIN(Schulden!G16,AJ111+AK111)),0)+IF(AND(Schulden!J17&lt;Schulden!J8,AN111&gt;0),MAX(0,AN111+AO111-MIN(Schulden!G17,AN111+AO111)),0)+IF(AND(Schulden!J18&lt;Schulden!J8,AR111&gt;0),MAX(0,AR111+AS111-MIN(Schulden!G18,AR111+AS111)),0)+IF(AND(Schulden!J19&lt;Schulden!J8,AV111&gt;0),MAX(0,AV111+AW111-MIN(Schulden!G19,AV111+AW111)),0)+IF(AND(Schulden!J20&lt;Schulden!J8,AZ111&gt;0),MAX(0,AZ111+BA111-MIN(Schulden!G20,AZ111+BA111)),0)+IF(AND(Schulden!J21&lt;Schulden!J8,BD111&gt;0),MAX(0,BD111+BE111-MIN(Schulden!G21,BD111+BE111)),0)+IF(AND(Schulden!J22&lt;Schulden!J8,BH111&gt;0),MAX(0,BH111+BI111-MIN(Schulden!G22,BH111+BI111)),0))),MAX(0,D111+E111-MIN(Schulden!G8,D111+E111)))+SUMIFS(Sonderzahlungen!$D$8:$D$67,Sonderzahlungen!$G$8:$G$67,$B111,Sonderzahlungen!$E$8:$E$67,"Gezielte Schuld",Sonderzahlungen!$F$8:$F$67,Schulden!B8)))</f>
        <v/>
      </c>
      <c r="G111" s="24">
        <f>MAX(0,D111+E111-F111)</f>
        <v/>
      </c>
      <c r="H111" s="24">
        <f>K110</f>
        <v/>
      </c>
      <c r="I111" s="24">
        <f>IF(H111&lt;=0,0,H111*Schulden!F9/12)</f>
        <v/>
      </c>
      <c r="J111" s="24">
        <f>IF(H111&lt;=0,0,MIN(H111+I111,MIN(Schulden!G9,H111+I111)+MIN(MAX(0,Strategie!$C$9+SUMIFS(Sonderzahlungen!$D$8:$D$67,Sonderzahlungen!$G$8:$G$67,$B111,Sonderzahlungen!$E$8:$E$67,"Nach Strategie")-(IF(AND(Schulden!J8&lt;Schulden!J9,D111&gt;0),MAX(0,D111+E111-MIN(Schulden!G8,D111+E111)),0)+IF(AND(Schulden!J9&lt;Schulden!J9,H111&gt;0),MAX(0,H111+I111-MIN(Schulden!G9,H111+I111)),0)+IF(AND(Schulden!J10&lt;Schulden!J9,L111&gt;0),MAX(0,L111+M111-MIN(Schulden!G10,L111+M111)),0)+IF(AND(Schulden!J11&lt;Schulden!J9,P111&gt;0),MAX(0,P111+Q111-MIN(Schulden!G11,P111+Q111)),0)+IF(AND(Schulden!J12&lt;Schulden!J9,T111&gt;0),MAX(0,T111+U111-MIN(Schulden!G12,T111+U111)),0)+IF(AND(Schulden!J13&lt;Schulden!J9,X111&gt;0),MAX(0,X111+Y111-MIN(Schulden!G13,X111+Y111)),0)+IF(AND(Schulden!J14&lt;Schulden!J9,AB111&gt;0),MAX(0,AB111+AC111-MIN(Schulden!G14,AB111+AC111)),0)+IF(AND(Schulden!J15&lt;Schulden!J9,AF111&gt;0),MAX(0,AF111+AG111-MIN(Schulden!G15,AF111+AG111)),0)+IF(AND(Schulden!J16&lt;Schulden!J9,AJ111&gt;0),MAX(0,AJ111+AK111-MIN(Schulden!G16,AJ111+AK111)),0)+IF(AND(Schulden!J17&lt;Schulden!J9,AN111&gt;0),MAX(0,AN111+AO111-MIN(Schulden!G17,AN111+AO111)),0)+IF(AND(Schulden!J18&lt;Schulden!J9,AR111&gt;0),MAX(0,AR111+AS111-MIN(Schulden!G18,AR111+AS111)),0)+IF(AND(Schulden!J19&lt;Schulden!J9,AV111&gt;0),MAX(0,AV111+AW111-MIN(Schulden!G19,AV111+AW111)),0)+IF(AND(Schulden!J20&lt;Schulden!J9,AZ111&gt;0),MAX(0,AZ111+BA111-MIN(Schulden!G20,AZ111+BA111)),0)+IF(AND(Schulden!J21&lt;Schulden!J9,BD111&gt;0),MAX(0,BD111+BE111-MIN(Schulden!G21,BD111+BE111)),0)+IF(AND(Schulden!J22&lt;Schulden!J9,BH111&gt;0),MAX(0,BH111+BI111-MIN(Schulden!G22,BH111+BI111)),0))),MAX(0,H111+I111-MIN(Schulden!G9,H111+I111)))+SUMIFS(Sonderzahlungen!$D$8:$D$67,Sonderzahlungen!$G$8:$G$67,$B111,Sonderzahlungen!$E$8:$E$67,"Gezielte Schuld",Sonderzahlungen!$F$8:$F$67,Schulden!B9)))</f>
        <v/>
      </c>
      <c r="K111" s="24">
        <f>MAX(0,H111+I111-J111)</f>
        <v/>
      </c>
      <c r="L111" s="24">
        <f>O110</f>
        <v/>
      </c>
      <c r="M111" s="24">
        <f>IF(L111&lt;=0,0,L111*Schulden!F10/12)</f>
        <v/>
      </c>
      <c r="N111" s="24">
        <f>IF(L111&lt;=0,0,MIN(L111+M111,MIN(Schulden!G10,L111+M111)+MIN(MAX(0,Strategie!$C$9+SUMIFS(Sonderzahlungen!$D$8:$D$67,Sonderzahlungen!$G$8:$G$67,$B111,Sonderzahlungen!$E$8:$E$67,"Nach Strategie")-(IF(AND(Schulden!J8&lt;Schulden!J10,D111&gt;0),MAX(0,D111+E111-MIN(Schulden!G8,D111+E111)),0)+IF(AND(Schulden!J9&lt;Schulden!J10,H111&gt;0),MAX(0,H111+I111-MIN(Schulden!G9,H111+I111)),0)+IF(AND(Schulden!J10&lt;Schulden!J10,L111&gt;0),MAX(0,L111+M111-MIN(Schulden!G10,L111+M111)),0)+IF(AND(Schulden!J11&lt;Schulden!J10,P111&gt;0),MAX(0,P111+Q111-MIN(Schulden!G11,P111+Q111)),0)+IF(AND(Schulden!J12&lt;Schulden!J10,T111&gt;0),MAX(0,T111+U111-MIN(Schulden!G12,T111+U111)),0)+IF(AND(Schulden!J13&lt;Schulden!J10,X111&gt;0),MAX(0,X111+Y111-MIN(Schulden!G13,X111+Y111)),0)+IF(AND(Schulden!J14&lt;Schulden!J10,AB111&gt;0),MAX(0,AB111+AC111-MIN(Schulden!G14,AB111+AC111)),0)+IF(AND(Schulden!J15&lt;Schulden!J10,AF111&gt;0),MAX(0,AF111+AG111-MIN(Schulden!G15,AF111+AG111)),0)+IF(AND(Schulden!J16&lt;Schulden!J10,AJ111&gt;0),MAX(0,AJ111+AK111-MIN(Schulden!G16,AJ111+AK111)),0)+IF(AND(Schulden!J17&lt;Schulden!J10,AN111&gt;0),MAX(0,AN111+AO111-MIN(Schulden!G17,AN111+AO111)),0)+IF(AND(Schulden!J18&lt;Schulden!J10,AR111&gt;0),MAX(0,AR111+AS111-MIN(Schulden!G18,AR111+AS111)),0)+IF(AND(Schulden!J19&lt;Schulden!J10,AV111&gt;0),MAX(0,AV111+AW111-MIN(Schulden!G19,AV111+AW111)),0)+IF(AND(Schulden!J20&lt;Schulden!J10,AZ111&gt;0),MAX(0,AZ111+BA111-MIN(Schulden!G20,AZ111+BA111)),0)+IF(AND(Schulden!J21&lt;Schulden!J10,BD111&gt;0),MAX(0,BD111+BE111-MIN(Schulden!G21,BD111+BE111)),0)+IF(AND(Schulden!J22&lt;Schulden!J10,BH111&gt;0),MAX(0,BH111+BI111-MIN(Schulden!G22,BH111+BI111)),0))),MAX(0,L111+M111-MIN(Schulden!G10,L111+M111)))+SUMIFS(Sonderzahlungen!$D$8:$D$67,Sonderzahlungen!$G$8:$G$67,$B111,Sonderzahlungen!$E$8:$E$67,"Gezielte Schuld",Sonderzahlungen!$F$8:$F$67,Schulden!B10)))</f>
        <v/>
      </c>
      <c r="O111" s="24">
        <f>MAX(0,L111+M111-N111)</f>
        <v/>
      </c>
      <c r="P111" s="24">
        <f>S110</f>
        <v/>
      </c>
      <c r="Q111" s="24">
        <f>IF(P111&lt;=0,0,P111*Schulden!F11/12)</f>
        <v/>
      </c>
      <c r="R111" s="24">
        <f>IF(P111&lt;=0,0,MIN(P111+Q111,MIN(Schulden!G11,P111+Q111)+MIN(MAX(0,Strategie!$C$9+SUMIFS(Sonderzahlungen!$D$8:$D$67,Sonderzahlungen!$G$8:$G$67,$B111,Sonderzahlungen!$E$8:$E$67,"Nach Strategie")-(IF(AND(Schulden!J8&lt;Schulden!J11,D111&gt;0),MAX(0,D111+E111-MIN(Schulden!G8,D111+E111)),0)+IF(AND(Schulden!J9&lt;Schulden!J11,H111&gt;0),MAX(0,H111+I111-MIN(Schulden!G9,H111+I111)),0)+IF(AND(Schulden!J10&lt;Schulden!J11,L111&gt;0),MAX(0,L111+M111-MIN(Schulden!G10,L111+M111)),0)+IF(AND(Schulden!J11&lt;Schulden!J11,P111&gt;0),MAX(0,P111+Q111-MIN(Schulden!G11,P111+Q111)),0)+IF(AND(Schulden!J12&lt;Schulden!J11,T111&gt;0),MAX(0,T111+U111-MIN(Schulden!G12,T111+U111)),0)+IF(AND(Schulden!J13&lt;Schulden!J11,X111&gt;0),MAX(0,X111+Y111-MIN(Schulden!G13,X111+Y111)),0)+IF(AND(Schulden!J14&lt;Schulden!J11,AB111&gt;0),MAX(0,AB111+AC111-MIN(Schulden!G14,AB111+AC111)),0)+IF(AND(Schulden!J15&lt;Schulden!J11,AF111&gt;0),MAX(0,AF111+AG111-MIN(Schulden!G15,AF111+AG111)),0)+IF(AND(Schulden!J16&lt;Schulden!J11,AJ111&gt;0),MAX(0,AJ111+AK111-MIN(Schulden!G16,AJ111+AK111)),0)+IF(AND(Schulden!J17&lt;Schulden!J11,AN111&gt;0),MAX(0,AN111+AO111-MIN(Schulden!G17,AN111+AO111)),0)+IF(AND(Schulden!J18&lt;Schulden!J11,AR111&gt;0),MAX(0,AR111+AS111-MIN(Schulden!G18,AR111+AS111)),0)+IF(AND(Schulden!J19&lt;Schulden!J11,AV111&gt;0),MAX(0,AV111+AW111-MIN(Schulden!G19,AV111+AW111)),0)+IF(AND(Schulden!J20&lt;Schulden!J11,AZ111&gt;0),MAX(0,AZ111+BA111-MIN(Schulden!G20,AZ111+BA111)),0)+IF(AND(Schulden!J21&lt;Schulden!J11,BD111&gt;0),MAX(0,BD111+BE111-MIN(Schulden!G21,BD111+BE111)),0)+IF(AND(Schulden!J22&lt;Schulden!J11,BH111&gt;0),MAX(0,BH111+BI111-MIN(Schulden!G22,BH111+BI111)),0))),MAX(0,P111+Q111-MIN(Schulden!G11,P111+Q111)))+SUMIFS(Sonderzahlungen!$D$8:$D$67,Sonderzahlungen!$G$8:$G$67,$B111,Sonderzahlungen!$E$8:$E$67,"Gezielte Schuld",Sonderzahlungen!$F$8:$F$67,Schulden!B11)))</f>
        <v/>
      </c>
      <c r="S111" s="24">
        <f>MAX(0,P111+Q111-R111)</f>
        <v/>
      </c>
      <c r="T111" s="24">
        <f>W110</f>
        <v/>
      </c>
      <c r="U111" s="24">
        <f>IF(T111&lt;=0,0,T111*Schulden!F12/12)</f>
        <v/>
      </c>
      <c r="V111" s="24">
        <f>IF(T111&lt;=0,0,MIN(T111+U111,MIN(Schulden!G12,T111+U111)+MIN(MAX(0,Strategie!$C$9+SUMIFS(Sonderzahlungen!$D$8:$D$67,Sonderzahlungen!$G$8:$G$67,$B111,Sonderzahlungen!$E$8:$E$67,"Nach Strategie")-(IF(AND(Schulden!J8&lt;Schulden!J12,D111&gt;0),MAX(0,D111+E111-MIN(Schulden!G8,D111+E111)),0)+IF(AND(Schulden!J9&lt;Schulden!J12,H111&gt;0),MAX(0,H111+I111-MIN(Schulden!G9,H111+I111)),0)+IF(AND(Schulden!J10&lt;Schulden!J12,L111&gt;0),MAX(0,L111+M111-MIN(Schulden!G10,L111+M111)),0)+IF(AND(Schulden!J11&lt;Schulden!J12,P111&gt;0),MAX(0,P111+Q111-MIN(Schulden!G11,P111+Q111)),0)+IF(AND(Schulden!J12&lt;Schulden!J12,T111&gt;0),MAX(0,T111+U111-MIN(Schulden!G12,T111+U111)),0)+IF(AND(Schulden!J13&lt;Schulden!J12,X111&gt;0),MAX(0,X111+Y111-MIN(Schulden!G13,X111+Y111)),0)+IF(AND(Schulden!J14&lt;Schulden!J12,AB111&gt;0),MAX(0,AB111+AC111-MIN(Schulden!G14,AB111+AC111)),0)+IF(AND(Schulden!J15&lt;Schulden!J12,AF111&gt;0),MAX(0,AF111+AG111-MIN(Schulden!G15,AF111+AG111)),0)+IF(AND(Schulden!J16&lt;Schulden!J12,AJ111&gt;0),MAX(0,AJ111+AK111-MIN(Schulden!G16,AJ111+AK111)),0)+IF(AND(Schulden!J17&lt;Schulden!J12,AN111&gt;0),MAX(0,AN111+AO111-MIN(Schulden!G17,AN111+AO111)),0)+IF(AND(Schulden!J18&lt;Schulden!J12,AR111&gt;0),MAX(0,AR111+AS111-MIN(Schulden!G18,AR111+AS111)),0)+IF(AND(Schulden!J19&lt;Schulden!J12,AV111&gt;0),MAX(0,AV111+AW111-MIN(Schulden!G19,AV111+AW111)),0)+IF(AND(Schulden!J20&lt;Schulden!J12,AZ111&gt;0),MAX(0,AZ111+BA111-MIN(Schulden!G20,AZ111+BA111)),0)+IF(AND(Schulden!J21&lt;Schulden!J12,BD111&gt;0),MAX(0,BD111+BE111-MIN(Schulden!G21,BD111+BE111)),0)+IF(AND(Schulden!J22&lt;Schulden!J12,BH111&gt;0),MAX(0,BH111+BI111-MIN(Schulden!G22,BH111+BI111)),0))),MAX(0,T111+U111-MIN(Schulden!G12,T111+U111)))+SUMIFS(Sonderzahlungen!$D$8:$D$67,Sonderzahlungen!$G$8:$G$67,$B111,Sonderzahlungen!$E$8:$E$67,"Gezielte Schuld",Sonderzahlungen!$F$8:$F$67,Schulden!B12)))</f>
        <v/>
      </c>
      <c r="W111" s="24">
        <f>MAX(0,T111+U111-V111)</f>
        <v/>
      </c>
      <c r="X111" s="24">
        <f>AA110</f>
        <v/>
      </c>
      <c r="Y111" s="24">
        <f>IF(X111&lt;=0,0,X111*Schulden!F13/12)</f>
        <v/>
      </c>
      <c r="Z111" s="24">
        <f>IF(X111&lt;=0,0,MIN(X111+Y111,MIN(Schulden!G13,X111+Y111)+MIN(MAX(0,Strategie!$C$9+SUMIFS(Sonderzahlungen!$D$8:$D$67,Sonderzahlungen!$G$8:$G$67,$B111,Sonderzahlungen!$E$8:$E$67,"Nach Strategie")-(IF(AND(Schulden!J8&lt;Schulden!J13,D111&gt;0),MAX(0,D111+E111-MIN(Schulden!G8,D111+E111)),0)+IF(AND(Schulden!J9&lt;Schulden!J13,H111&gt;0),MAX(0,H111+I111-MIN(Schulden!G9,H111+I111)),0)+IF(AND(Schulden!J10&lt;Schulden!J13,L111&gt;0),MAX(0,L111+M111-MIN(Schulden!G10,L111+M111)),0)+IF(AND(Schulden!J11&lt;Schulden!J13,P111&gt;0),MAX(0,P111+Q111-MIN(Schulden!G11,P111+Q111)),0)+IF(AND(Schulden!J12&lt;Schulden!J13,T111&gt;0),MAX(0,T111+U111-MIN(Schulden!G12,T111+U111)),0)+IF(AND(Schulden!J13&lt;Schulden!J13,X111&gt;0),MAX(0,X111+Y111-MIN(Schulden!G13,X111+Y111)),0)+IF(AND(Schulden!J14&lt;Schulden!J13,AB111&gt;0),MAX(0,AB111+AC111-MIN(Schulden!G14,AB111+AC111)),0)+IF(AND(Schulden!J15&lt;Schulden!J13,AF111&gt;0),MAX(0,AF111+AG111-MIN(Schulden!G15,AF111+AG111)),0)+IF(AND(Schulden!J16&lt;Schulden!J13,AJ111&gt;0),MAX(0,AJ111+AK111-MIN(Schulden!G16,AJ111+AK111)),0)+IF(AND(Schulden!J17&lt;Schulden!J13,AN111&gt;0),MAX(0,AN111+AO111-MIN(Schulden!G17,AN111+AO111)),0)+IF(AND(Schulden!J18&lt;Schulden!J13,AR111&gt;0),MAX(0,AR111+AS111-MIN(Schulden!G18,AR111+AS111)),0)+IF(AND(Schulden!J19&lt;Schulden!J13,AV111&gt;0),MAX(0,AV111+AW111-MIN(Schulden!G19,AV111+AW111)),0)+IF(AND(Schulden!J20&lt;Schulden!J13,AZ111&gt;0),MAX(0,AZ111+BA111-MIN(Schulden!G20,AZ111+BA111)),0)+IF(AND(Schulden!J21&lt;Schulden!J13,BD111&gt;0),MAX(0,BD111+BE111-MIN(Schulden!G21,BD111+BE111)),0)+IF(AND(Schulden!J22&lt;Schulden!J13,BH111&gt;0),MAX(0,BH111+BI111-MIN(Schulden!G22,BH111+BI111)),0))),MAX(0,X111+Y111-MIN(Schulden!G13,X111+Y111)))+SUMIFS(Sonderzahlungen!$D$8:$D$67,Sonderzahlungen!$G$8:$G$67,$B111,Sonderzahlungen!$E$8:$E$67,"Gezielte Schuld",Sonderzahlungen!$F$8:$F$67,Schulden!B13)))</f>
        <v/>
      </c>
      <c r="AA111" s="24">
        <f>MAX(0,X111+Y111-Z111)</f>
        <v/>
      </c>
      <c r="AB111" s="24">
        <f>AE110</f>
        <v/>
      </c>
      <c r="AC111" s="24">
        <f>IF(AB111&lt;=0,0,AB111*Schulden!F14/12)</f>
        <v/>
      </c>
      <c r="AD111" s="24">
        <f>IF(AB111&lt;=0,0,MIN(AB111+AC111,MIN(Schulden!G14,AB111+AC111)+MIN(MAX(0,Strategie!$C$9+SUMIFS(Sonderzahlungen!$D$8:$D$67,Sonderzahlungen!$G$8:$G$67,$B111,Sonderzahlungen!$E$8:$E$67,"Nach Strategie")-(IF(AND(Schulden!J8&lt;Schulden!J14,D111&gt;0),MAX(0,D111+E111-MIN(Schulden!G8,D111+E111)),0)+IF(AND(Schulden!J9&lt;Schulden!J14,H111&gt;0),MAX(0,H111+I111-MIN(Schulden!G9,H111+I111)),0)+IF(AND(Schulden!J10&lt;Schulden!J14,L111&gt;0),MAX(0,L111+M111-MIN(Schulden!G10,L111+M111)),0)+IF(AND(Schulden!J11&lt;Schulden!J14,P111&gt;0),MAX(0,P111+Q111-MIN(Schulden!G11,P111+Q111)),0)+IF(AND(Schulden!J12&lt;Schulden!J14,T111&gt;0),MAX(0,T111+U111-MIN(Schulden!G12,T111+U111)),0)+IF(AND(Schulden!J13&lt;Schulden!J14,X111&gt;0),MAX(0,X111+Y111-MIN(Schulden!G13,X111+Y111)),0)+IF(AND(Schulden!J14&lt;Schulden!J14,AB111&gt;0),MAX(0,AB111+AC111-MIN(Schulden!G14,AB111+AC111)),0)+IF(AND(Schulden!J15&lt;Schulden!J14,AF111&gt;0),MAX(0,AF111+AG111-MIN(Schulden!G15,AF111+AG111)),0)+IF(AND(Schulden!J16&lt;Schulden!J14,AJ111&gt;0),MAX(0,AJ111+AK111-MIN(Schulden!G16,AJ111+AK111)),0)+IF(AND(Schulden!J17&lt;Schulden!J14,AN111&gt;0),MAX(0,AN111+AO111-MIN(Schulden!G17,AN111+AO111)),0)+IF(AND(Schulden!J18&lt;Schulden!J14,AR111&gt;0),MAX(0,AR111+AS111-MIN(Schulden!G18,AR111+AS111)),0)+IF(AND(Schulden!J19&lt;Schulden!J14,AV111&gt;0),MAX(0,AV111+AW111-MIN(Schulden!G19,AV111+AW111)),0)+IF(AND(Schulden!J20&lt;Schulden!J14,AZ111&gt;0),MAX(0,AZ111+BA111-MIN(Schulden!G20,AZ111+BA111)),0)+IF(AND(Schulden!J21&lt;Schulden!J14,BD111&gt;0),MAX(0,BD111+BE111-MIN(Schulden!G21,BD111+BE111)),0)+IF(AND(Schulden!J22&lt;Schulden!J14,BH111&gt;0),MAX(0,BH111+BI111-MIN(Schulden!G22,BH111+BI111)),0))),MAX(0,AB111+AC111-MIN(Schulden!G14,AB111+AC111)))+SUMIFS(Sonderzahlungen!$D$8:$D$67,Sonderzahlungen!$G$8:$G$67,$B111,Sonderzahlungen!$E$8:$E$67,"Gezielte Schuld",Sonderzahlungen!$F$8:$F$67,Schulden!B14)))</f>
        <v/>
      </c>
      <c r="AE111" s="24">
        <f>MAX(0,AB111+AC111-AD111)</f>
        <v/>
      </c>
      <c r="AF111" s="24">
        <f>AI110</f>
        <v/>
      </c>
      <c r="AG111" s="24">
        <f>IF(AF111&lt;=0,0,AF111*Schulden!F15/12)</f>
        <v/>
      </c>
      <c r="AH111" s="24">
        <f>IF(AF111&lt;=0,0,MIN(AF111+AG111,MIN(Schulden!G15,AF111+AG111)+MIN(MAX(0,Strategie!$C$9+SUMIFS(Sonderzahlungen!$D$8:$D$67,Sonderzahlungen!$G$8:$G$67,$B111,Sonderzahlungen!$E$8:$E$67,"Nach Strategie")-(IF(AND(Schulden!J8&lt;Schulden!J15,D111&gt;0),MAX(0,D111+E111-MIN(Schulden!G8,D111+E111)),0)+IF(AND(Schulden!J9&lt;Schulden!J15,H111&gt;0),MAX(0,H111+I111-MIN(Schulden!G9,H111+I111)),0)+IF(AND(Schulden!J10&lt;Schulden!J15,L111&gt;0),MAX(0,L111+M111-MIN(Schulden!G10,L111+M111)),0)+IF(AND(Schulden!J11&lt;Schulden!J15,P111&gt;0),MAX(0,P111+Q111-MIN(Schulden!G11,P111+Q111)),0)+IF(AND(Schulden!J12&lt;Schulden!J15,T111&gt;0),MAX(0,T111+U111-MIN(Schulden!G12,T111+U111)),0)+IF(AND(Schulden!J13&lt;Schulden!J15,X111&gt;0),MAX(0,X111+Y111-MIN(Schulden!G13,X111+Y111)),0)+IF(AND(Schulden!J14&lt;Schulden!J15,AB111&gt;0),MAX(0,AB111+AC111-MIN(Schulden!G14,AB111+AC111)),0)+IF(AND(Schulden!J15&lt;Schulden!J15,AF111&gt;0),MAX(0,AF111+AG111-MIN(Schulden!G15,AF111+AG111)),0)+IF(AND(Schulden!J16&lt;Schulden!J15,AJ111&gt;0),MAX(0,AJ111+AK111-MIN(Schulden!G16,AJ111+AK111)),0)+IF(AND(Schulden!J17&lt;Schulden!J15,AN111&gt;0),MAX(0,AN111+AO111-MIN(Schulden!G17,AN111+AO111)),0)+IF(AND(Schulden!J18&lt;Schulden!J15,AR111&gt;0),MAX(0,AR111+AS111-MIN(Schulden!G18,AR111+AS111)),0)+IF(AND(Schulden!J19&lt;Schulden!J15,AV111&gt;0),MAX(0,AV111+AW111-MIN(Schulden!G19,AV111+AW111)),0)+IF(AND(Schulden!J20&lt;Schulden!J15,AZ111&gt;0),MAX(0,AZ111+BA111-MIN(Schulden!G20,AZ111+BA111)),0)+IF(AND(Schulden!J21&lt;Schulden!J15,BD111&gt;0),MAX(0,BD111+BE111-MIN(Schulden!G21,BD111+BE111)),0)+IF(AND(Schulden!J22&lt;Schulden!J15,BH111&gt;0),MAX(0,BH111+BI111-MIN(Schulden!G22,BH111+BI111)),0))),MAX(0,AF111+AG111-MIN(Schulden!G15,AF111+AG111)))+SUMIFS(Sonderzahlungen!$D$8:$D$67,Sonderzahlungen!$G$8:$G$67,$B111,Sonderzahlungen!$E$8:$E$67,"Gezielte Schuld",Sonderzahlungen!$F$8:$F$67,Schulden!B15)))</f>
        <v/>
      </c>
      <c r="AI111" s="24">
        <f>MAX(0,AF111+AG111-AH111)</f>
        <v/>
      </c>
      <c r="AJ111" s="24">
        <f>AM110</f>
        <v/>
      </c>
      <c r="AK111" s="24">
        <f>IF(AJ111&lt;=0,0,AJ111*Schulden!F16/12)</f>
        <v/>
      </c>
      <c r="AL111" s="24">
        <f>IF(AJ111&lt;=0,0,MIN(AJ111+AK111,MIN(Schulden!G16,AJ111+AK111)+MIN(MAX(0,Strategie!$C$9+SUMIFS(Sonderzahlungen!$D$8:$D$67,Sonderzahlungen!$G$8:$G$67,$B111,Sonderzahlungen!$E$8:$E$67,"Nach Strategie")-(IF(AND(Schulden!J8&lt;Schulden!J16,D111&gt;0),MAX(0,D111+E111-MIN(Schulden!G8,D111+E111)),0)+IF(AND(Schulden!J9&lt;Schulden!J16,H111&gt;0),MAX(0,H111+I111-MIN(Schulden!G9,H111+I111)),0)+IF(AND(Schulden!J10&lt;Schulden!J16,L111&gt;0),MAX(0,L111+M111-MIN(Schulden!G10,L111+M111)),0)+IF(AND(Schulden!J11&lt;Schulden!J16,P111&gt;0),MAX(0,P111+Q111-MIN(Schulden!G11,P111+Q111)),0)+IF(AND(Schulden!J12&lt;Schulden!J16,T111&gt;0),MAX(0,T111+U111-MIN(Schulden!G12,T111+U111)),0)+IF(AND(Schulden!J13&lt;Schulden!J16,X111&gt;0),MAX(0,X111+Y111-MIN(Schulden!G13,X111+Y111)),0)+IF(AND(Schulden!J14&lt;Schulden!J16,AB111&gt;0),MAX(0,AB111+AC111-MIN(Schulden!G14,AB111+AC111)),0)+IF(AND(Schulden!J15&lt;Schulden!J16,AF111&gt;0),MAX(0,AF111+AG111-MIN(Schulden!G15,AF111+AG111)),0)+IF(AND(Schulden!J16&lt;Schulden!J16,AJ111&gt;0),MAX(0,AJ111+AK111-MIN(Schulden!G16,AJ111+AK111)),0)+IF(AND(Schulden!J17&lt;Schulden!J16,AN111&gt;0),MAX(0,AN111+AO111-MIN(Schulden!G17,AN111+AO111)),0)+IF(AND(Schulden!J18&lt;Schulden!J16,AR111&gt;0),MAX(0,AR111+AS111-MIN(Schulden!G18,AR111+AS111)),0)+IF(AND(Schulden!J19&lt;Schulden!J16,AV111&gt;0),MAX(0,AV111+AW111-MIN(Schulden!G19,AV111+AW111)),0)+IF(AND(Schulden!J20&lt;Schulden!J16,AZ111&gt;0),MAX(0,AZ111+BA111-MIN(Schulden!G20,AZ111+BA111)),0)+IF(AND(Schulden!J21&lt;Schulden!J16,BD111&gt;0),MAX(0,BD111+BE111-MIN(Schulden!G21,BD111+BE111)),0)+IF(AND(Schulden!J22&lt;Schulden!J16,BH111&gt;0),MAX(0,BH111+BI111-MIN(Schulden!G22,BH111+BI111)),0))),MAX(0,AJ111+AK111-MIN(Schulden!G16,AJ111+AK111)))+SUMIFS(Sonderzahlungen!$D$8:$D$67,Sonderzahlungen!$G$8:$G$67,$B111,Sonderzahlungen!$E$8:$E$67,"Gezielte Schuld",Sonderzahlungen!$F$8:$F$67,Schulden!B16)))</f>
        <v/>
      </c>
      <c r="AM111" s="24">
        <f>MAX(0,AJ111+AK111-AL111)</f>
        <v/>
      </c>
      <c r="AN111" s="24">
        <f>AQ110</f>
        <v/>
      </c>
      <c r="AO111" s="24">
        <f>IF(AN111&lt;=0,0,AN111*Schulden!F17/12)</f>
        <v/>
      </c>
      <c r="AP111" s="24">
        <f>IF(AN111&lt;=0,0,MIN(AN111+AO111,MIN(Schulden!G17,AN111+AO111)+MIN(MAX(0,Strategie!$C$9+SUMIFS(Sonderzahlungen!$D$8:$D$67,Sonderzahlungen!$G$8:$G$67,$B111,Sonderzahlungen!$E$8:$E$67,"Nach Strategie")-(IF(AND(Schulden!J8&lt;Schulden!J17,D111&gt;0),MAX(0,D111+E111-MIN(Schulden!G8,D111+E111)),0)+IF(AND(Schulden!J9&lt;Schulden!J17,H111&gt;0),MAX(0,H111+I111-MIN(Schulden!G9,H111+I111)),0)+IF(AND(Schulden!J10&lt;Schulden!J17,L111&gt;0),MAX(0,L111+M111-MIN(Schulden!G10,L111+M111)),0)+IF(AND(Schulden!J11&lt;Schulden!J17,P111&gt;0),MAX(0,P111+Q111-MIN(Schulden!G11,P111+Q111)),0)+IF(AND(Schulden!J12&lt;Schulden!J17,T111&gt;0),MAX(0,T111+U111-MIN(Schulden!G12,T111+U111)),0)+IF(AND(Schulden!J13&lt;Schulden!J17,X111&gt;0),MAX(0,X111+Y111-MIN(Schulden!G13,X111+Y111)),0)+IF(AND(Schulden!J14&lt;Schulden!J17,AB111&gt;0),MAX(0,AB111+AC111-MIN(Schulden!G14,AB111+AC111)),0)+IF(AND(Schulden!J15&lt;Schulden!J17,AF111&gt;0),MAX(0,AF111+AG111-MIN(Schulden!G15,AF111+AG111)),0)+IF(AND(Schulden!J16&lt;Schulden!J17,AJ111&gt;0),MAX(0,AJ111+AK111-MIN(Schulden!G16,AJ111+AK111)),0)+IF(AND(Schulden!J17&lt;Schulden!J17,AN111&gt;0),MAX(0,AN111+AO111-MIN(Schulden!G17,AN111+AO111)),0)+IF(AND(Schulden!J18&lt;Schulden!J17,AR111&gt;0),MAX(0,AR111+AS111-MIN(Schulden!G18,AR111+AS111)),0)+IF(AND(Schulden!J19&lt;Schulden!J17,AV111&gt;0),MAX(0,AV111+AW111-MIN(Schulden!G19,AV111+AW111)),0)+IF(AND(Schulden!J20&lt;Schulden!J17,AZ111&gt;0),MAX(0,AZ111+BA111-MIN(Schulden!G20,AZ111+BA111)),0)+IF(AND(Schulden!J21&lt;Schulden!J17,BD111&gt;0),MAX(0,BD111+BE111-MIN(Schulden!G21,BD111+BE111)),0)+IF(AND(Schulden!J22&lt;Schulden!J17,BH111&gt;0),MAX(0,BH111+BI111-MIN(Schulden!G22,BH111+BI111)),0))),MAX(0,AN111+AO111-MIN(Schulden!G17,AN111+AO111)))+SUMIFS(Sonderzahlungen!$D$8:$D$67,Sonderzahlungen!$G$8:$G$67,$B111,Sonderzahlungen!$E$8:$E$67,"Gezielte Schuld",Sonderzahlungen!$F$8:$F$67,Schulden!B17)))</f>
        <v/>
      </c>
      <c r="AQ111" s="24">
        <f>MAX(0,AN111+AO111-AP111)</f>
        <v/>
      </c>
      <c r="AR111" s="24">
        <f>AU110</f>
        <v/>
      </c>
      <c r="AS111" s="24">
        <f>IF(AR111&lt;=0,0,AR111*Schulden!F18/12)</f>
        <v/>
      </c>
      <c r="AT111" s="24">
        <f>IF(AR111&lt;=0,0,MIN(AR111+AS111,MIN(Schulden!G18,AR111+AS111)+MIN(MAX(0,Strategie!$C$9+SUMIFS(Sonderzahlungen!$D$8:$D$67,Sonderzahlungen!$G$8:$G$67,$B111,Sonderzahlungen!$E$8:$E$67,"Nach Strategie")-(IF(AND(Schulden!J8&lt;Schulden!J18,D111&gt;0),MAX(0,D111+E111-MIN(Schulden!G8,D111+E111)),0)+IF(AND(Schulden!J9&lt;Schulden!J18,H111&gt;0),MAX(0,H111+I111-MIN(Schulden!G9,H111+I111)),0)+IF(AND(Schulden!J10&lt;Schulden!J18,L111&gt;0),MAX(0,L111+M111-MIN(Schulden!G10,L111+M111)),0)+IF(AND(Schulden!J11&lt;Schulden!J18,P111&gt;0),MAX(0,P111+Q111-MIN(Schulden!G11,P111+Q111)),0)+IF(AND(Schulden!J12&lt;Schulden!J18,T111&gt;0),MAX(0,T111+U111-MIN(Schulden!G12,T111+U111)),0)+IF(AND(Schulden!J13&lt;Schulden!J18,X111&gt;0),MAX(0,X111+Y111-MIN(Schulden!G13,X111+Y111)),0)+IF(AND(Schulden!J14&lt;Schulden!J18,AB111&gt;0),MAX(0,AB111+AC111-MIN(Schulden!G14,AB111+AC111)),0)+IF(AND(Schulden!J15&lt;Schulden!J18,AF111&gt;0),MAX(0,AF111+AG111-MIN(Schulden!G15,AF111+AG111)),0)+IF(AND(Schulden!J16&lt;Schulden!J18,AJ111&gt;0),MAX(0,AJ111+AK111-MIN(Schulden!G16,AJ111+AK111)),0)+IF(AND(Schulden!J17&lt;Schulden!J18,AN111&gt;0),MAX(0,AN111+AO111-MIN(Schulden!G17,AN111+AO111)),0)+IF(AND(Schulden!J18&lt;Schulden!J18,AR111&gt;0),MAX(0,AR111+AS111-MIN(Schulden!G18,AR111+AS111)),0)+IF(AND(Schulden!J19&lt;Schulden!J18,AV111&gt;0),MAX(0,AV111+AW111-MIN(Schulden!G19,AV111+AW111)),0)+IF(AND(Schulden!J20&lt;Schulden!J18,AZ111&gt;0),MAX(0,AZ111+BA111-MIN(Schulden!G20,AZ111+BA111)),0)+IF(AND(Schulden!J21&lt;Schulden!J18,BD111&gt;0),MAX(0,BD111+BE111-MIN(Schulden!G21,BD111+BE111)),0)+IF(AND(Schulden!J22&lt;Schulden!J18,BH111&gt;0),MAX(0,BH111+BI111-MIN(Schulden!G22,BH111+BI111)),0))),MAX(0,AR111+AS111-MIN(Schulden!G18,AR111+AS111)))+SUMIFS(Sonderzahlungen!$D$8:$D$67,Sonderzahlungen!$G$8:$G$67,$B111,Sonderzahlungen!$E$8:$E$67,"Gezielte Schuld",Sonderzahlungen!$F$8:$F$67,Schulden!B18)))</f>
        <v/>
      </c>
      <c r="AU111" s="24">
        <f>MAX(0,AR111+AS111-AT111)</f>
        <v/>
      </c>
      <c r="AV111" s="24">
        <f>AY110</f>
        <v/>
      </c>
      <c r="AW111" s="24">
        <f>IF(AV111&lt;=0,0,AV111*Schulden!F19/12)</f>
        <v/>
      </c>
      <c r="AX111" s="24">
        <f>IF(AV111&lt;=0,0,MIN(AV111+AW111,MIN(Schulden!G19,AV111+AW111)+MIN(MAX(0,Strategie!$C$9+SUMIFS(Sonderzahlungen!$D$8:$D$67,Sonderzahlungen!$G$8:$G$67,$B111,Sonderzahlungen!$E$8:$E$67,"Nach Strategie")-(IF(AND(Schulden!J8&lt;Schulden!J19,D111&gt;0),MAX(0,D111+E111-MIN(Schulden!G8,D111+E111)),0)+IF(AND(Schulden!J9&lt;Schulden!J19,H111&gt;0),MAX(0,H111+I111-MIN(Schulden!G9,H111+I111)),0)+IF(AND(Schulden!J10&lt;Schulden!J19,L111&gt;0),MAX(0,L111+M111-MIN(Schulden!G10,L111+M111)),0)+IF(AND(Schulden!J11&lt;Schulden!J19,P111&gt;0),MAX(0,P111+Q111-MIN(Schulden!G11,P111+Q111)),0)+IF(AND(Schulden!J12&lt;Schulden!J19,T111&gt;0),MAX(0,T111+U111-MIN(Schulden!G12,T111+U111)),0)+IF(AND(Schulden!J13&lt;Schulden!J19,X111&gt;0),MAX(0,X111+Y111-MIN(Schulden!G13,X111+Y111)),0)+IF(AND(Schulden!J14&lt;Schulden!J19,AB111&gt;0),MAX(0,AB111+AC111-MIN(Schulden!G14,AB111+AC111)),0)+IF(AND(Schulden!J15&lt;Schulden!J19,AF111&gt;0),MAX(0,AF111+AG111-MIN(Schulden!G15,AF111+AG111)),0)+IF(AND(Schulden!J16&lt;Schulden!J19,AJ111&gt;0),MAX(0,AJ111+AK111-MIN(Schulden!G16,AJ111+AK111)),0)+IF(AND(Schulden!J17&lt;Schulden!J19,AN111&gt;0),MAX(0,AN111+AO111-MIN(Schulden!G17,AN111+AO111)),0)+IF(AND(Schulden!J18&lt;Schulden!J19,AR111&gt;0),MAX(0,AR111+AS111-MIN(Schulden!G18,AR111+AS111)),0)+IF(AND(Schulden!J19&lt;Schulden!J19,AV111&gt;0),MAX(0,AV111+AW111-MIN(Schulden!G19,AV111+AW111)),0)+IF(AND(Schulden!J20&lt;Schulden!J19,AZ111&gt;0),MAX(0,AZ111+BA111-MIN(Schulden!G20,AZ111+BA111)),0)+IF(AND(Schulden!J21&lt;Schulden!J19,BD111&gt;0),MAX(0,BD111+BE111-MIN(Schulden!G21,BD111+BE111)),0)+IF(AND(Schulden!J22&lt;Schulden!J19,BH111&gt;0),MAX(0,BH111+BI111-MIN(Schulden!G22,BH111+BI111)),0))),MAX(0,AV111+AW111-MIN(Schulden!G19,AV111+AW111)))+SUMIFS(Sonderzahlungen!$D$8:$D$67,Sonderzahlungen!$G$8:$G$67,$B111,Sonderzahlungen!$E$8:$E$67,"Gezielte Schuld",Sonderzahlungen!$F$8:$F$67,Schulden!B19)))</f>
        <v/>
      </c>
      <c r="AY111" s="24">
        <f>MAX(0,AV111+AW111-AX111)</f>
        <v/>
      </c>
      <c r="AZ111" s="24">
        <f>BC110</f>
        <v/>
      </c>
      <c r="BA111" s="24">
        <f>IF(AZ111&lt;=0,0,AZ111*Schulden!F20/12)</f>
        <v/>
      </c>
      <c r="BB111" s="24">
        <f>IF(AZ111&lt;=0,0,MIN(AZ111+BA111,MIN(Schulden!G20,AZ111+BA111)+MIN(MAX(0,Strategie!$C$9+SUMIFS(Sonderzahlungen!$D$8:$D$67,Sonderzahlungen!$G$8:$G$67,$B111,Sonderzahlungen!$E$8:$E$67,"Nach Strategie")-(IF(AND(Schulden!J8&lt;Schulden!J20,D111&gt;0),MAX(0,D111+E111-MIN(Schulden!G8,D111+E111)),0)+IF(AND(Schulden!J9&lt;Schulden!J20,H111&gt;0),MAX(0,H111+I111-MIN(Schulden!G9,H111+I111)),0)+IF(AND(Schulden!J10&lt;Schulden!J20,L111&gt;0),MAX(0,L111+M111-MIN(Schulden!G10,L111+M111)),0)+IF(AND(Schulden!J11&lt;Schulden!J20,P111&gt;0),MAX(0,P111+Q111-MIN(Schulden!G11,P111+Q111)),0)+IF(AND(Schulden!J12&lt;Schulden!J20,T111&gt;0),MAX(0,T111+U111-MIN(Schulden!G12,T111+U111)),0)+IF(AND(Schulden!J13&lt;Schulden!J20,X111&gt;0),MAX(0,X111+Y111-MIN(Schulden!G13,X111+Y111)),0)+IF(AND(Schulden!J14&lt;Schulden!J20,AB111&gt;0),MAX(0,AB111+AC111-MIN(Schulden!G14,AB111+AC111)),0)+IF(AND(Schulden!J15&lt;Schulden!J20,AF111&gt;0),MAX(0,AF111+AG111-MIN(Schulden!G15,AF111+AG111)),0)+IF(AND(Schulden!J16&lt;Schulden!J20,AJ111&gt;0),MAX(0,AJ111+AK111-MIN(Schulden!G16,AJ111+AK111)),0)+IF(AND(Schulden!J17&lt;Schulden!J20,AN111&gt;0),MAX(0,AN111+AO111-MIN(Schulden!G17,AN111+AO111)),0)+IF(AND(Schulden!J18&lt;Schulden!J20,AR111&gt;0),MAX(0,AR111+AS111-MIN(Schulden!G18,AR111+AS111)),0)+IF(AND(Schulden!J19&lt;Schulden!J20,AV111&gt;0),MAX(0,AV111+AW111-MIN(Schulden!G19,AV111+AW111)),0)+IF(AND(Schulden!J20&lt;Schulden!J20,AZ111&gt;0),MAX(0,AZ111+BA111-MIN(Schulden!G20,AZ111+BA111)),0)+IF(AND(Schulden!J21&lt;Schulden!J20,BD111&gt;0),MAX(0,BD111+BE111-MIN(Schulden!G21,BD111+BE111)),0)+IF(AND(Schulden!J22&lt;Schulden!J20,BH111&gt;0),MAX(0,BH111+BI111-MIN(Schulden!G22,BH111+BI111)),0))),MAX(0,AZ111+BA111-MIN(Schulden!G20,AZ111+BA111)))+SUMIFS(Sonderzahlungen!$D$8:$D$67,Sonderzahlungen!$G$8:$G$67,$B111,Sonderzahlungen!$E$8:$E$67,"Gezielte Schuld",Sonderzahlungen!$F$8:$F$67,Schulden!B20)))</f>
        <v/>
      </c>
      <c r="BC111" s="24">
        <f>MAX(0,AZ111+BA111-BB111)</f>
        <v/>
      </c>
      <c r="BD111" s="24">
        <f>BG110</f>
        <v/>
      </c>
      <c r="BE111" s="24">
        <f>IF(BD111&lt;=0,0,BD111*Schulden!F21/12)</f>
        <v/>
      </c>
      <c r="BF111" s="24">
        <f>IF(BD111&lt;=0,0,MIN(BD111+BE111,MIN(Schulden!G21,BD111+BE111)+MIN(MAX(0,Strategie!$C$9+SUMIFS(Sonderzahlungen!$D$8:$D$67,Sonderzahlungen!$G$8:$G$67,$B111,Sonderzahlungen!$E$8:$E$67,"Nach Strategie")-(IF(AND(Schulden!J8&lt;Schulden!J21,D111&gt;0),MAX(0,D111+E111-MIN(Schulden!G8,D111+E111)),0)+IF(AND(Schulden!J9&lt;Schulden!J21,H111&gt;0),MAX(0,H111+I111-MIN(Schulden!G9,H111+I111)),0)+IF(AND(Schulden!J10&lt;Schulden!J21,L111&gt;0),MAX(0,L111+M111-MIN(Schulden!G10,L111+M111)),0)+IF(AND(Schulden!J11&lt;Schulden!J21,P111&gt;0),MAX(0,P111+Q111-MIN(Schulden!G11,P111+Q111)),0)+IF(AND(Schulden!J12&lt;Schulden!J21,T111&gt;0),MAX(0,T111+U111-MIN(Schulden!G12,T111+U111)),0)+IF(AND(Schulden!J13&lt;Schulden!J21,X111&gt;0),MAX(0,X111+Y111-MIN(Schulden!G13,X111+Y111)),0)+IF(AND(Schulden!J14&lt;Schulden!J21,AB111&gt;0),MAX(0,AB111+AC111-MIN(Schulden!G14,AB111+AC111)),0)+IF(AND(Schulden!J15&lt;Schulden!J21,AF111&gt;0),MAX(0,AF111+AG111-MIN(Schulden!G15,AF111+AG111)),0)+IF(AND(Schulden!J16&lt;Schulden!J21,AJ111&gt;0),MAX(0,AJ111+AK111-MIN(Schulden!G16,AJ111+AK111)),0)+IF(AND(Schulden!J17&lt;Schulden!J21,AN111&gt;0),MAX(0,AN111+AO111-MIN(Schulden!G17,AN111+AO111)),0)+IF(AND(Schulden!J18&lt;Schulden!J21,AR111&gt;0),MAX(0,AR111+AS111-MIN(Schulden!G18,AR111+AS111)),0)+IF(AND(Schulden!J19&lt;Schulden!J21,AV111&gt;0),MAX(0,AV111+AW111-MIN(Schulden!G19,AV111+AW111)),0)+IF(AND(Schulden!J20&lt;Schulden!J21,AZ111&gt;0),MAX(0,AZ111+BA111-MIN(Schulden!G20,AZ111+BA111)),0)+IF(AND(Schulden!J21&lt;Schulden!J21,BD111&gt;0),MAX(0,BD111+BE111-MIN(Schulden!G21,BD111+BE111)),0)+IF(AND(Schulden!J22&lt;Schulden!J21,BH111&gt;0),MAX(0,BH111+BI111-MIN(Schulden!G22,BH111+BI111)),0))),MAX(0,BD111+BE111-MIN(Schulden!G21,BD111+BE111)))+SUMIFS(Sonderzahlungen!$D$8:$D$67,Sonderzahlungen!$G$8:$G$67,$B111,Sonderzahlungen!$E$8:$E$67,"Gezielte Schuld",Sonderzahlungen!$F$8:$F$67,Schulden!B21)))</f>
        <v/>
      </c>
      <c r="BG111" s="24">
        <f>MAX(0,BD111+BE111-BF111)</f>
        <v/>
      </c>
      <c r="BH111" s="24">
        <f>BK110</f>
        <v/>
      </c>
      <c r="BI111" s="24">
        <f>IF(BH111&lt;=0,0,BH111*Schulden!F22/12)</f>
        <v/>
      </c>
      <c r="BJ111" s="24">
        <f>IF(BH111&lt;=0,0,MIN(BH111+BI111,MIN(Schulden!G22,BH111+BI111)+MIN(MAX(0,Strategie!$C$9+SUMIFS(Sonderzahlungen!$D$8:$D$67,Sonderzahlungen!$G$8:$G$67,$B111,Sonderzahlungen!$E$8:$E$67,"Nach Strategie")-(IF(AND(Schulden!J8&lt;Schulden!J22,D111&gt;0),MAX(0,D111+E111-MIN(Schulden!G8,D111+E111)),0)+IF(AND(Schulden!J9&lt;Schulden!J22,H111&gt;0),MAX(0,H111+I111-MIN(Schulden!G9,H111+I111)),0)+IF(AND(Schulden!J10&lt;Schulden!J22,L111&gt;0),MAX(0,L111+M111-MIN(Schulden!G10,L111+M111)),0)+IF(AND(Schulden!J11&lt;Schulden!J22,P111&gt;0),MAX(0,P111+Q111-MIN(Schulden!G11,P111+Q111)),0)+IF(AND(Schulden!J12&lt;Schulden!J22,T111&gt;0),MAX(0,T111+U111-MIN(Schulden!G12,T111+U111)),0)+IF(AND(Schulden!J13&lt;Schulden!J22,X111&gt;0),MAX(0,X111+Y111-MIN(Schulden!G13,X111+Y111)),0)+IF(AND(Schulden!J14&lt;Schulden!J22,AB111&gt;0),MAX(0,AB111+AC111-MIN(Schulden!G14,AB111+AC111)),0)+IF(AND(Schulden!J15&lt;Schulden!J22,AF111&gt;0),MAX(0,AF111+AG111-MIN(Schulden!G15,AF111+AG111)),0)+IF(AND(Schulden!J16&lt;Schulden!J22,AJ111&gt;0),MAX(0,AJ111+AK111-MIN(Schulden!G16,AJ111+AK111)),0)+IF(AND(Schulden!J17&lt;Schulden!J22,AN111&gt;0),MAX(0,AN111+AO111-MIN(Schulden!G17,AN111+AO111)),0)+IF(AND(Schulden!J18&lt;Schulden!J22,AR111&gt;0),MAX(0,AR111+AS111-MIN(Schulden!G18,AR111+AS111)),0)+IF(AND(Schulden!J19&lt;Schulden!J22,AV111&gt;0),MAX(0,AV111+AW111-MIN(Schulden!G19,AV111+AW111)),0)+IF(AND(Schulden!J20&lt;Schulden!J22,AZ111&gt;0),MAX(0,AZ111+BA111-MIN(Schulden!G20,AZ111+BA111)),0)+IF(AND(Schulden!J21&lt;Schulden!J22,BD111&gt;0),MAX(0,BD111+BE111-MIN(Schulden!G21,BD111+BE111)),0)+IF(AND(Schulden!J22&lt;Schulden!J22,BH111&gt;0),MAX(0,BH111+BI111-MIN(Schulden!G22,BH111+BI111)),0))),MAX(0,BH111+BI111-MIN(Schulden!G22,BH111+BI111)))+SUMIFS(Sonderzahlungen!$D$8:$D$67,Sonderzahlungen!$G$8:$G$67,$B111,Sonderzahlungen!$E$8:$E$67,"Gezielte Schuld",Sonderzahlungen!$F$8:$F$67,Schulden!B22)))</f>
        <v/>
      </c>
      <c r="BK111" s="24">
        <f>MAX(0,BH111+BI111-BJ111)</f>
        <v/>
      </c>
    </row>
    <row r="112">
      <c r="B112" s="23">
        <f>EDATE(B111,1)</f>
        <v/>
      </c>
      <c r="C112" s="24">
        <f>SUMIFS(Sonderzahlungen!$D$8:$D$67,Sonderzahlungen!$G$8:$G$67,B112)</f>
        <v/>
      </c>
      <c r="D112" s="24">
        <f>G111</f>
        <v/>
      </c>
      <c r="E112" s="24">
        <f>IF(D112&lt;=0,0,D112*Schulden!F8/12)</f>
        <v/>
      </c>
      <c r="F112" s="24">
        <f>IF(D112&lt;=0,0,MIN(D112+E112,MIN(Schulden!G8,D112+E112)+MIN(MAX(0,Strategie!$C$9+SUMIFS(Sonderzahlungen!$D$8:$D$67,Sonderzahlungen!$G$8:$G$67,$B112,Sonderzahlungen!$E$8:$E$67,"Nach Strategie")-(IF(AND(Schulden!J8&lt;Schulden!J8,D112&gt;0),MAX(0,D112+E112-MIN(Schulden!G8,D112+E112)),0)+IF(AND(Schulden!J9&lt;Schulden!J8,H112&gt;0),MAX(0,H112+I112-MIN(Schulden!G9,H112+I112)),0)+IF(AND(Schulden!J10&lt;Schulden!J8,L112&gt;0),MAX(0,L112+M112-MIN(Schulden!G10,L112+M112)),0)+IF(AND(Schulden!J11&lt;Schulden!J8,P112&gt;0),MAX(0,P112+Q112-MIN(Schulden!G11,P112+Q112)),0)+IF(AND(Schulden!J12&lt;Schulden!J8,T112&gt;0),MAX(0,T112+U112-MIN(Schulden!G12,T112+U112)),0)+IF(AND(Schulden!J13&lt;Schulden!J8,X112&gt;0),MAX(0,X112+Y112-MIN(Schulden!G13,X112+Y112)),0)+IF(AND(Schulden!J14&lt;Schulden!J8,AB112&gt;0),MAX(0,AB112+AC112-MIN(Schulden!G14,AB112+AC112)),0)+IF(AND(Schulden!J15&lt;Schulden!J8,AF112&gt;0),MAX(0,AF112+AG112-MIN(Schulden!G15,AF112+AG112)),0)+IF(AND(Schulden!J16&lt;Schulden!J8,AJ112&gt;0),MAX(0,AJ112+AK112-MIN(Schulden!G16,AJ112+AK112)),0)+IF(AND(Schulden!J17&lt;Schulden!J8,AN112&gt;0),MAX(0,AN112+AO112-MIN(Schulden!G17,AN112+AO112)),0)+IF(AND(Schulden!J18&lt;Schulden!J8,AR112&gt;0),MAX(0,AR112+AS112-MIN(Schulden!G18,AR112+AS112)),0)+IF(AND(Schulden!J19&lt;Schulden!J8,AV112&gt;0),MAX(0,AV112+AW112-MIN(Schulden!G19,AV112+AW112)),0)+IF(AND(Schulden!J20&lt;Schulden!J8,AZ112&gt;0),MAX(0,AZ112+BA112-MIN(Schulden!G20,AZ112+BA112)),0)+IF(AND(Schulden!J21&lt;Schulden!J8,BD112&gt;0),MAX(0,BD112+BE112-MIN(Schulden!G21,BD112+BE112)),0)+IF(AND(Schulden!J22&lt;Schulden!J8,BH112&gt;0),MAX(0,BH112+BI112-MIN(Schulden!G22,BH112+BI112)),0))),MAX(0,D112+E112-MIN(Schulden!G8,D112+E112)))+SUMIFS(Sonderzahlungen!$D$8:$D$67,Sonderzahlungen!$G$8:$G$67,$B112,Sonderzahlungen!$E$8:$E$67,"Gezielte Schuld",Sonderzahlungen!$F$8:$F$67,Schulden!B8)))</f>
        <v/>
      </c>
      <c r="G112" s="24">
        <f>MAX(0,D112+E112-F112)</f>
        <v/>
      </c>
      <c r="H112" s="24">
        <f>K111</f>
        <v/>
      </c>
      <c r="I112" s="24">
        <f>IF(H112&lt;=0,0,H112*Schulden!F9/12)</f>
        <v/>
      </c>
      <c r="J112" s="24">
        <f>IF(H112&lt;=0,0,MIN(H112+I112,MIN(Schulden!G9,H112+I112)+MIN(MAX(0,Strategie!$C$9+SUMIFS(Sonderzahlungen!$D$8:$D$67,Sonderzahlungen!$G$8:$G$67,$B112,Sonderzahlungen!$E$8:$E$67,"Nach Strategie")-(IF(AND(Schulden!J8&lt;Schulden!J9,D112&gt;0),MAX(0,D112+E112-MIN(Schulden!G8,D112+E112)),0)+IF(AND(Schulden!J9&lt;Schulden!J9,H112&gt;0),MAX(0,H112+I112-MIN(Schulden!G9,H112+I112)),0)+IF(AND(Schulden!J10&lt;Schulden!J9,L112&gt;0),MAX(0,L112+M112-MIN(Schulden!G10,L112+M112)),0)+IF(AND(Schulden!J11&lt;Schulden!J9,P112&gt;0),MAX(0,P112+Q112-MIN(Schulden!G11,P112+Q112)),0)+IF(AND(Schulden!J12&lt;Schulden!J9,T112&gt;0),MAX(0,T112+U112-MIN(Schulden!G12,T112+U112)),0)+IF(AND(Schulden!J13&lt;Schulden!J9,X112&gt;0),MAX(0,X112+Y112-MIN(Schulden!G13,X112+Y112)),0)+IF(AND(Schulden!J14&lt;Schulden!J9,AB112&gt;0),MAX(0,AB112+AC112-MIN(Schulden!G14,AB112+AC112)),0)+IF(AND(Schulden!J15&lt;Schulden!J9,AF112&gt;0),MAX(0,AF112+AG112-MIN(Schulden!G15,AF112+AG112)),0)+IF(AND(Schulden!J16&lt;Schulden!J9,AJ112&gt;0),MAX(0,AJ112+AK112-MIN(Schulden!G16,AJ112+AK112)),0)+IF(AND(Schulden!J17&lt;Schulden!J9,AN112&gt;0),MAX(0,AN112+AO112-MIN(Schulden!G17,AN112+AO112)),0)+IF(AND(Schulden!J18&lt;Schulden!J9,AR112&gt;0),MAX(0,AR112+AS112-MIN(Schulden!G18,AR112+AS112)),0)+IF(AND(Schulden!J19&lt;Schulden!J9,AV112&gt;0),MAX(0,AV112+AW112-MIN(Schulden!G19,AV112+AW112)),0)+IF(AND(Schulden!J20&lt;Schulden!J9,AZ112&gt;0),MAX(0,AZ112+BA112-MIN(Schulden!G20,AZ112+BA112)),0)+IF(AND(Schulden!J21&lt;Schulden!J9,BD112&gt;0),MAX(0,BD112+BE112-MIN(Schulden!G21,BD112+BE112)),0)+IF(AND(Schulden!J22&lt;Schulden!J9,BH112&gt;0),MAX(0,BH112+BI112-MIN(Schulden!G22,BH112+BI112)),0))),MAX(0,H112+I112-MIN(Schulden!G9,H112+I112)))+SUMIFS(Sonderzahlungen!$D$8:$D$67,Sonderzahlungen!$G$8:$G$67,$B112,Sonderzahlungen!$E$8:$E$67,"Gezielte Schuld",Sonderzahlungen!$F$8:$F$67,Schulden!B9)))</f>
        <v/>
      </c>
      <c r="K112" s="24">
        <f>MAX(0,H112+I112-J112)</f>
        <v/>
      </c>
      <c r="L112" s="24">
        <f>O111</f>
        <v/>
      </c>
      <c r="M112" s="24">
        <f>IF(L112&lt;=0,0,L112*Schulden!F10/12)</f>
        <v/>
      </c>
      <c r="N112" s="24">
        <f>IF(L112&lt;=0,0,MIN(L112+M112,MIN(Schulden!G10,L112+M112)+MIN(MAX(0,Strategie!$C$9+SUMIFS(Sonderzahlungen!$D$8:$D$67,Sonderzahlungen!$G$8:$G$67,$B112,Sonderzahlungen!$E$8:$E$67,"Nach Strategie")-(IF(AND(Schulden!J8&lt;Schulden!J10,D112&gt;0),MAX(0,D112+E112-MIN(Schulden!G8,D112+E112)),0)+IF(AND(Schulden!J9&lt;Schulden!J10,H112&gt;0),MAX(0,H112+I112-MIN(Schulden!G9,H112+I112)),0)+IF(AND(Schulden!J10&lt;Schulden!J10,L112&gt;0),MAX(0,L112+M112-MIN(Schulden!G10,L112+M112)),0)+IF(AND(Schulden!J11&lt;Schulden!J10,P112&gt;0),MAX(0,P112+Q112-MIN(Schulden!G11,P112+Q112)),0)+IF(AND(Schulden!J12&lt;Schulden!J10,T112&gt;0),MAX(0,T112+U112-MIN(Schulden!G12,T112+U112)),0)+IF(AND(Schulden!J13&lt;Schulden!J10,X112&gt;0),MAX(0,X112+Y112-MIN(Schulden!G13,X112+Y112)),0)+IF(AND(Schulden!J14&lt;Schulden!J10,AB112&gt;0),MAX(0,AB112+AC112-MIN(Schulden!G14,AB112+AC112)),0)+IF(AND(Schulden!J15&lt;Schulden!J10,AF112&gt;0),MAX(0,AF112+AG112-MIN(Schulden!G15,AF112+AG112)),0)+IF(AND(Schulden!J16&lt;Schulden!J10,AJ112&gt;0),MAX(0,AJ112+AK112-MIN(Schulden!G16,AJ112+AK112)),0)+IF(AND(Schulden!J17&lt;Schulden!J10,AN112&gt;0),MAX(0,AN112+AO112-MIN(Schulden!G17,AN112+AO112)),0)+IF(AND(Schulden!J18&lt;Schulden!J10,AR112&gt;0),MAX(0,AR112+AS112-MIN(Schulden!G18,AR112+AS112)),0)+IF(AND(Schulden!J19&lt;Schulden!J10,AV112&gt;0),MAX(0,AV112+AW112-MIN(Schulden!G19,AV112+AW112)),0)+IF(AND(Schulden!J20&lt;Schulden!J10,AZ112&gt;0),MAX(0,AZ112+BA112-MIN(Schulden!G20,AZ112+BA112)),0)+IF(AND(Schulden!J21&lt;Schulden!J10,BD112&gt;0),MAX(0,BD112+BE112-MIN(Schulden!G21,BD112+BE112)),0)+IF(AND(Schulden!J22&lt;Schulden!J10,BH112&gt;0),MAX(0,BH112+BI112-MIN(Schulden!G22,BH112+BI112)),0))),MAX(0,L112+M112-MIN(Schulden!G10,L112+M112)))+SUMIFS(Sonderzahlungen!$D$8:$D$67,Sonderzahlungen!$G$8:$G$67,$B112,Sonderzahlungen!$E$8:$E$67,"Gezielte Schuld",Sonderzahlungen!$F$8:$F$67,Schulden!B10)))</f>
        <v/>
      </c>
      <c r="O112" s="24">
        <f>MAX(0,L112+M112-N112)</f>
        <v/>
      </c>
      <c r="P112" s="24">
        <f>S111</f>
        <v/>
      </c>
      <c r="Q112" s="24">
        <f>IF(P112&lt;=0,0,P112*Schulden!F11/12)</f>
        <v/>
      </c>
      <c r="R112" s="24">
        <f>IF(P112&lt;=0,0,MIN(P112+Q112,MIN(Schulden!G11,P112+Q112)+MIN(MAX(0,Strategie!$C$9+SUMIFS(Sonderzahlungen!$D$8:$D$67,Sonderzahlungen!$G$8:$G$67,$B112,Sonderzahlungen!$E$8:$E$67,"Nach Strategie")-(IF(AND(Schulden!J8&lt;Schulden!J11,D112&gt;0),MAX(0,D112+E112-MIN(Schulden!G8,D112+E112)),0)+IF(AND(Schulden!J9&lt;Schulden!J11,H112&gt;0),MAX(0,H112+I112-MIN(Schulden!G9,H112+I112)),0)+IF(AND(Schulden!J10&lt;Schulden!J11,L112&gt;0),MAX(0,L112+M112-MIN(Schulden!G10,L112+M112)),0)+IF(AND(Schulden!J11&lt;Schulden!J11,P112&gt;0),MAX(0,P112+Q112-MIN(Schulden!G11,P112+Q112)),0)+IF(AND(Schulden!J12&lt;Schulden!J11,T112&gt;0),MAX(0,T112+U112-MIN(Schulden!G12,T112+U112)),0)+IF(AND(Schulden!J13&lt;Schulden!J11,X112&gt;0),MAX(0,X112+Y112-MIN(Schulden!G13,X112+Y112)),0)+IF(AND(Schulden!J14&lt;Schulden!J11,AB112&gt;0),MAX(0,AB112+AC112-MIN(Schulden!G14,AB112+AC112)),0)+IF(AND(Schulden!J15&lt;Schulden!J11,AF112&gt;0),MAX(0,AF112+AG112-MIN(Schulden!G15,AF112+AG112)),0)+IF(AND(Schulden!J16&lt;Schulden!J11,AJ112&gt;0),MAX(0,AJ112+AK112-MIN(Schulden!G16,AJ112+AK112)),0)+IF(AND(Schulden!J17&lt;Schulden!J11,AN112&gt;0),MAX(0,AN112+AO112-MIN(Schulden!G17,AN112+AO112)),0)+IF(AND(Schulden!J18&lt;Schulden!J11,AR112&gt;0),MAX(0,AR112+AS112-MIN(Schulden!G18,AR112+AS112)),0)+IF(AND(Schulden!J19&lt;Schulden!J11,AV112&gt;0),MAX(0,AV112+AW112-MIN(Schulden!G19,AV112+AW112)),0)+IF(AND(Schulden!J20&lt;Schulden!J11,AZ112&gt;0),MAX(0,AZ112+BA112-MIN(Schulden!G20,AZ112+BA112)),0)+IF(AND(Schulden!J21&lt;Schulden!J11,BD112&gt;0),MAX(0,BD112+BE112-MIN(Schulden!G21,BD112+BE112)),0)+IF(AND(Schulden!J22&lt;Schulden!J11,BH112&gt;0),MAX(0,BH112+BI112-MIN(Schulden!G22,BH112+BI112)),0))),MAX(0,P112+Q112-MIN(Schulden!G11,P112+Q112)))+SUMIFS(Sonderzahlungen!$D$8:$D$67,Sonderzahlungen!$G$8:$G$67,$B112,Sonderzahlungen!$E$8:$E$67,"Gezielte Schuld",Sonderzahlungen!$F$8:$F$67,Schulden!B11)))</f>
        <v/>
      </c>
      <c r="S112" s="24">
        <f>MAX(0,P112+Q112-R112)</f>
        <v/>
      </c>
      <c r="T112" s="24">
        <f>W111</f>
        <v/>
      </c>
      <c r="U112" s="24">
        <f>IF(T112&lt;=0,0,T112*Schulden!F12/12)</f>
        <v/>
      </c>
      <c r="V112" s="24">
        <f>IF(T112&lt;=0,0,MIN(T112+U112,MIN(Schulden!G12,T112+U112)+MIN(MAX(0,Strategie!$C$9+SUMIFS(Sonderzahlungen!$D$8:$D$67,Sonderzahlungen!$G$8:$G$67,$B112,Sonderzahlungen!$E$8:$E$67,"Nach Strategie")-(IF(AND(Schulden!J8&lt;Schulden!J12,D112&gt;0),MAX(0,D112+E112-MIN(Schulden!G8,D112+E112)),0)+IF(AND(Schulden!J9&lt;Schulden!J12,H112&gt;0),MAX(0,H112+I112-MIN(Schulden!G9,H112+I112)),0)+IF(AND(Schulden!J10&lt;Schulden!J12,L112&gt;0),MAX(0,L112+M112-MIN(Schulden!G10,L112+M112)),0)+IF(AND(Schulden!J11&lt;Schulden!J12,P112&gt;0),MAX(0,P112+Q112-MIN(Schulden!G11,P112+Q112)),0)+IF(AND(Schulden!J12&lt;Schulden!J12,T112&gt;0),MAX(0,T112+U112-MIN(Schulden!G12,T112+U112)),0)+IF(AND(Schulden!J13&lt;Schulden!J12,X112&gt;0),MAX(0,X112+Y112-MIN(Schulden!G13,X112+Y112)),0)+IF(AND(Schulden!J14&lt;Schulden!J12,AB112&gt;0),MAX(0,AB112+AC112-MIN(Schulden!G14,AB112+AC112)),0)+IF(AND(Schulden!J15&lt;Schulden!J12,AF112&gt;0),MAX(0,AF112+AG112-MIN(Schulden!G15,AF112+AG112)),0)+IF(AND(Schulden!J16&lt;Schulden!J12,AJ112&gt;0),MAX(0,AJ112+AK112-MIN(Schulden!G16,AJ112+AK112)),0)+IF(AND(Schulden!J17&lt;Schulden!J12,AN112&gt;0),MAX(0,AN112+AO112-MIN(Schulden!G17,AN112+AO112)),0)+IF(AND(Schulden!J18&lt;Schulden!J12,AR112&gt;0),MAX(0,AR112+AS112-MIN(Schulden!G18,AR112+AS112)),0)+IF(AND(Schulden!J19&lt;Schulden!J12,AV112&gt;0),MAX(0,AV112+AW112-MIN(Schulden!G19,AV112+AW112)),0)+IF(AND(Schulden!J20&lt;Schulden!J12,AZ112&gt;0),MAX(0,AZ112+BA112-MIN(Schulden!G20,AZ112+BA112)),0)+IF(AND(Schulden!J21&lt;Schulden!J12,BD112&gt;0),MAX(0,BD112+BE112-MIN(Schulden!G21,BD112+BE112)),0)+IF(AND(Schulden!J22&lt;Schulden!J12,BH112&gt;0),MAX(0,BH112+BI112-MIN(Schulden!G22,BH112+BI112)),0))),MAX(0,T112+U112-MIN(Schulden!G12,T112+U112)))+SUMIFS(Sonderzahlungen!$D$8:$D$67,Sonderzahlungen!$G$8:$G$67,$B112,Sonderzahlungen!$E$8:$E$67,"Gezielte Schuld",Sonderzahlungen!$F$8:$F$67,Schulden!B12)))</f>
        <v/>
      </c>
      <c r="W112" s="24">
        <f>MAX(0,T112+U112-V112)</f>
        <v/>
      </c>
      <c r="X112" s="24">
        <f>AA111</f>
        <v/>
      </c>
      <c r="Y112" s="24">
        <f>IF(X112&lt;=0,0,X112*Schulden!F13/12)</f>
        <v/>
      </c>
      <c r="Z112" s="24">
        <f>IF(X112&lt;=0,0,MIN(X112+Y112,MIN(Schulden!G13,X112+Y112)+MIN(MAX(0,Strategie!$C$9+SUMIFS(Sonderzahlungen!$D$8:$D$67,Sonderzahlungen!$G$8:$G$67,$B112,Sonderzahlungen!$E$8:$E$67,"Nach Strategie")-(IF(AND(Schulden!J8&lt;Schulden!J13,D112&gt;0),MAX(0,D112+E112-MIN(Schulden!G8,D112+E112)),0)+IF(AND(Schulden!J9&lt;Schulden!J13,H112&gt;0),MAX(0,H112+I112-MIN(Schulden!G9,H112+I112)),0)+IF(AND(Schulden!J10&lt;Schulden!J13,L112&gt;0),MAX(0,L112+M112-MIN(Schulden!G10,L112+M112)),0)+IF(AND(Schulden!J11&lt;Schulden!J13,P112&gt;0),MAX(0,P112+Q112-MIN(Schulden!G11,P112+Q112)),0)+IF(AND(Schulden!J12&lt;Schulden!J13,T112&gt;0),MAX(0,T112+U112-MIN(Schulden!G12,T112+U112)),0)+IF(AND(Schulden!J13&lt;Schulden!J13,X112&gt;0),MAX(0,X112+Y112-MIN(Schulden!G13,X112+Y112)),0)+IF(AND(Schulden!J14&lt;Schulden!J13,AB112&gt;0),MAX(0,AB112+AC112-MIN(Schulden!G14,AB112+AC112)),0)+IF(AND(Schulden!J15&lt;Schulden!J13,AF112&gt;0),MAX(0,AF112+AG112-MIN(Schulden!G15,AF112+AG112)),0)+IF(AND(Schulden!J16&lt;Schulden!J13,AJ112&gt;0),MAX(0,AJ112+AK112-MIN(Schulden!G16,AJ112+AK112)),0)+IF(AND(Schulden!J17&lt;Schulden!J13,AN112&gt;0),MAX(0,AN112+AO112-MIN(Schulden!G17,AN112+AO112)),0)+IF(AND(Schulden!J18&lt;Schulden!J13,AR112&gt;0),MAX(0,AR112+AS112-MIN(Schulden!G18,AR112+AS112)),0)+IF(AND(Schulden!J19&lt;Schulden!J13,AV112&gt;0),MAX(0,AV112+AW112-MIN(Schulden!G19,AV112+AW112)),0)+IF(AND(Schulden!J20&lt;Schulden!J13,AZ112&gt;0),MAX(0,AZ112+BA112-MIN(Schulden!G20,AZ112+BA112)),0)+IF(AND(Schulden!J21&lt;Schulden!J13,BD112&gt;0),MAX(0,BD112+BE112-MIN(Schulden!G21,BD112+BE112)),0)+IF(AND(Schulden!J22&lt;Schulden!J13,BH112&gt;0),MAX(0,BH112+BI112-MIN(Schulden!G22,BH112+BI112)),0))),MAX(0,X112+Y112-MIN(Schulden!G13,X112+Y112)))+SUMIFS(Sonderzahlungen!$D$8:$D$67,Sonderzahlungen!$G$8:$G$67,$B112,Sonderzahlungen!$E$8:$E$67,"Gezielte Schuld",Sonderzahlungen!$F$8:$F$67,Schulden!B13)))</f>
        <v/>
      </c>
      <c r="AA112" s="24">
        <f>MAX(0,X112+Y112-Z112)</f>
        <v/>
      </c>
      <c r="AB112" s="24">
        <f>AE111</f>
        <v/>
      </c>
      <c r="AC112" s="24">
        <f>IF(AB112&lt;=0,0,AB112*Schulden!F14/12)</f>
        <v/>
      </c>
      <c r="AD112" s="24">
        <f>IF(AB112&lt;=0,0,MIN(AB112+AC112,MIN(Schulden!G14,AB112+AC112)+MIN(MAX(0,Strategie!$C$9+SUMIFS(Sonderzahlungen!$D$8:$D$67,Sonderzahlungen!$G$8:$G$67,$B112,Sonderzahlungen!$E$8:$E$67,"Nach Strategie")-(IF(AND(Schulden!J8&lt;Schulden!J14,D112&gt;0),MAX(0,D112+E112-MIN(Schulden!G8,D112+E112)),0)+IF(AND(Schulden!J9&lt;Schulden!J14,H112&gt;0),MAX(0,H112+I112-MIN(Schulden!G9,H112+I112)),0)+IF(AND(Schulden!J10&lt;Schulden!J14,L112&gt;0),MAX(0,L112+M112-MIN(Schulden!G10,L112+M112)),0)+IF(AND(Schulden!J11&lt;Schulden!J14,P112&gt;0),MAX(0,P112+Q112-MIN(Schulden!G11,P112+Q112)),0)+IF(AND(Schulden!J12&lt;Schulden!J14,T112&gt;0),MAX(0,T112+U112-MIN(Schulden!G12,T112+U112)),0)+IF(AND(Schulden!J13&lt;Schulden!J14,X112&gt;0),MAX(0,X112+Y112-MIN(Schulden!G13,X112+Y112)),0)+IF(AND(Schulden!J14&lt;Schulden!J14,AB112&gt;0),MAX(0,AB112+AC112-MIN(Schulden!G14,AB112+AC112)),0)+IF(AND(Schulden!J15&lt;Schulden!J14,AF112&gt;0),MAX(0,AF112+AG112-MIN(Schulden!G15,AF112+AG112)),0)+IF(AND(Schulden!J16&lt;Schulden!J14,AJ112&gt;0),MAX(0,AJ112+AK112-MIN(Schulden!G16,AJ112+AK112)),0)+IF(AND(Schulden!J17&lt;Schulden!J14,AN112&gt;0),MAX(0,AN112+AO112-MIN(Schulden!G17,AN112+AO112)),0)+IF(AND(Schulden!J18&lt;Schulden!J14,AR112&gt;0),MAX(0,AR112+AS112-MIN(Schulden!G18,AR112+AS112)),0)+IF(AND(Schulden!J19&lt;Schulden!J14,AV112&gt;0),MAX(0,AV112+AW112-MIN(Schulden!G19,AV112+AW112)),0)+IF(AND(Schulden!J20&lt;Schulden!J14,AZ112&gt;0),MAX(0,AZ112+BA112-MIN(Schulden!G20,AZ112+BA112)),0)+IF(AND(Schulden!J21&lt;Schulden!J14,BD112&gt;0),MAX(0,BD112+BE112-MIN(Schulden!G21,BD112+BE112)),0)+IF(AND(Schulden!J22&lt;Schulden!J14,BH112&gt;0),MAX(0,BH112+BI112-MIN(Schulden!G22,BH112+BI112)),0))),MAX(0,AB112+AC112-MIN(Schulden!G14,AB112+AC112)))+SUMIFS(Sonderzahlungen!$D$8:$D$67,Sonderzahlungen!$G$8:$G$67,$B112,Sonderzahlungen!$E$8:$E$67,"Gezielte Schuld",Sonderzahlungen!$F$8:$F$67,Schulden!B14)))</f>
        <v/>
      </c>
      <c r="AE112" s="24">
        <f>MAX(0,AB112+AC112-AD112)</f>
        <v/>
      </c>
      <c r="AF112" s="24">
        <f>AI111</f>
        <v/>
      </c>
      <c r="AG112" s="24">
        <f>IF(AF112&lt;=0,0,AF112*Schulden!F15/12)</f>
        <v/>
      </c>
      <c r="AH112" s="24">
        <f>IF(AF112&lt;=0,0,MIN(AF112+AG112,MIN(Schulden!G15,AF112+AG112)+MIN(MAX(0,Strategie!$C$9+SUMIFS(Sonderzahlungen!$D$8:$D$67,Sonderzahlungen!$G$8:$G$67,$B112,Sonderzahlungen!$E$8:$E$67,"Nach Strategie")-(IF(AND(Schulden!J8&lt;Schulden!J15,D112&gt;0),MAX(0,D112+E112-MIN(Schulden!G8,D112+E112)),0)+IF(AND(Schulden!J9&lt;Schulden!J15,H112&gt;0),MAX(0,H112+I112-MIN(Schulden!G9,H112+I112)),0)+IF(AND(Schulden!J10&lt;Schulden!J15,L112&gt;0),MAX(0,L112+M112-MIN(Schulden!G10,L112+M112)),0)+IF(AND(Schulden!J11&lt;Schulden!J15,P112&gt;0),MAX(0,P112+Q112-MIN(Schulden!G11,P112+Q112)),0)+IF(AND(Schulden!J12&lt;Schulden!J15,T112&gt;0),MAX(0,T112+U112-MIN(Schulden!G12,T112+U112)),0)+IF(AND(Schulden!J13&lt;Schulden!J15,X112&gt;0),MAX(0,X112+Y112-MIN(Schulden!G13,X112+Y112)),0)+IF(AND(Schulden!J14&lt;Schulden!J15,AB112&gt;0),MAX(0,AB112+AC112-MIN(Schulden!G14,AB112+AC112)),0)+IF(AND(Schulden!J15&lt;Schulden!J15,AF112&gt;0),MAX(0,AF112+AG112-MIN(Schulden!G15,AF112+AG112)),0)+IF(AND(Schulden!J16&lt;Schulden!J15,AJ112&gt;0),MAX(0,AJ112+AK112-MIN(Schulden!G16,AJ112+AK112)),0)+IF(AND(Schulden!J17&lt;Schulden!J15,AN112&gt;0),MAX(0,AN112+AO112-MIN(Schulden!G17,AN112+AO112)),0)+IF(AND(Schulden!J18&lt;Schulden!J15,AR112&gt;0),MAX(0,AR112+AS112-MIN(Schulden!G18,AR112+AS112)),0)+IF(AND(Schulden!J19&lt;Schulden!J15,AV112&gt;0),MAX(0,AV112+AW112-MIN(Schulden!G19,AV112+AW112)),0)+IF(AND(Schulden!J20&lt;Schulden!J15,AZ112&gt;0),MAX(0,AZ112+BA112-MIN(Schulden!G20,AZ112+BA112)),0)+IF(AND(Schulden!J21&lt;Schulden!J15,BD112&gt;0),MAX(0,BD112+BE112-MIN(Schulden!G21,BD112+BE112)),0)+IF(AND(Schulden!J22&lt;Schulden!J15,BH112&gt;0),MAX(0,BH112+BI112-MIN(Schulden!G22,BH112+BI112)),0))),MAX(0,AF112+AG112-MIN(Schulden!G15,AF112+AG112)))+SUMIFS(Sonderzahlungen!$D$8:$D$67,Sonderzahlungen!$G$8:$G$67,$B112,Sonderzahlungen!$E$8:$E$67,"Gezielte Schuld",Sonderzahlungen!$F$8:$F$67,Schulden!B15)))</f>
        <v/>
      </c>
      <c r="AI112" s="24">
        <f>MAX(0,AF112+AG112-AH112)</f>
        <v/>
      </c>
      <c r="AJ112" s="24">
        <f>AM111</f>
        <v/>
      </c>
      <c r="AK112" s="24">
        <f>IF(AJ112&lt;=0,0,AJ112*Schulden!F16/12)</f>
        <v/>
      </c>
      <c r="AL112" s="24">
        <f>IF(AJ112&lt;=0,0,MIN(AJ112+AK112,MIN(Schulden!G16,AJ112+AK112)+MIN(MAX(0,Strategie!$C$9+SUMIFS(Sonderzahlungen!$D$8:$D$67,Sonderzahlungen!$G$8:$G$67,$B112,Sonderzahlungen!$E$8:$E$67,"Nach Strategie")-(IF(AND(Schulden!J8&lt;Schulden!J16,D112&gt;0),MAX(0,D112+E112-MIN(Schulden!G8,D112+E112)),0)+IF(AND(Schulden!J9&lt;Schulden!J16,H112&gt;0),MAX(0,H112+I112-MIN(Schulden!G9,H112+I112)),0)+IF(AND(Schulden!J10&lt;Schulden!J16,L112&gt;0),MAX(0,L112+M112-MIN(Schulden!G10,L112+M112)),0)+IF(AND(Schulden!J11&lt;Schulden!J16,P112&gt;0),MAX(0,P112+Q112-MIN(Schulden!G11,P112+Q112)),0)+IF(AND(Schulden!J12&lt;Schulden!J16,T112&gt;0),MAX(0,T112+U112-MIN(Schulden!G12,T112+U112)),0)+IF(AND(Schulden!J13&lt;Schulden!J16,X112&gt;0),MAX(0,X112+Y112-MIN(Schulden!G13,X112+Y112)),0)+IF(AND(Schulden!J14&lt;Schulden!J16,AB112&gt;0),MAX(0,AB112+AC112-MIN(Schulden!G14,AB112+AC112)),0)+IF(AND(Schulden!J15&lt;Schulden!J16,AF112&gt;0),MAX(0,AF112+AG112-MIN(Schulden!G15,AF112+AG112)),0)+IF(AND(Schulden!J16&lt;Schulden!J16,AJ112&gt;0),MAX(0,AJ112+AK112-MIN(Schulden!G16,AJ112+AK112)),0)+IF(AND(Schulden!J17&lt;Schulden!J16,AN112&gt;0),MAX(0,AN112+AO112-MIN(Schulden!G17,AN112+AO112)),0)+IF(AND(Schulden!J18&lt;Schulden!J16,AR112&gt;0),MAX(0,AR112+AS112-MIN(Schulden!G18,AR112+AS112)),0)+IF(AND(Schulden!J19&lt;Schulden!J16,AV112&gt;0),MAX(0,AV112+AW112-MIN(Schulden!G19,AV112+AW112)),0)+IF(AND(Schulden!J20&lt;Schulden!J16,AZ112&gt;0),MAX(0,AZ112+BA112-MIN(Schulden!G20,AZ112+BA112)),0)+IF(AND(Schulden!J21&lt;Schulden!J16,BD112&gt;0),MAX(0,BD112+BE112-MIN(Schulden!G21,BD112+BE112)),0)+IF(AND(Schulden!J22&lt;Schulden!J16,BH112&gt;0),MAX(0,BH112+BI112-MIN(Schulden!G22,BH112+BI112)),0))),MAX(0,AJ112+AK112-MIN(Schulden!G16,AJ112+AK112)))+SUMIFS(Sonderzahlungen!$D$8:$D$67,Sonderzahlungen!$G$8:$G$67,$B112,Sonderzahlungen!$E$8:$E$67,"Gezielte Schuld",Sonderzahlungen!$F$8:$F$67,Schulden!B16)))</f>
        <v/>
      </c>
      <c r="AM112" s="24">
        <f>MAX(0,AJ112+AK112-AL112)</f>
        <v/>
      </c>
      <c r="AN112" s="24">
        <f>AQ111</f>
        <v/>
      </c>
      <c r="AO112" s="24">
        <f>IF(AN112&lt;=0,0,AN112*Schulden!F17/12)</f>
        <v/>
      </c>
      <c r="AP112" s="24">
        <f>IF(AN112&lt;=0,0,MIN(AN112+AO112,MIN(Schulden!G17,AN112+AO112)+MIN(MAX(0,Strategie!$C$9+SUMIFS(Sonderzahlungen!$D$8:$D$67,Sonderzahlungen!$G$8:$G$67,$B112,Sonderzahlungen!$E$8:$E$67,"Nach Strategie")-(IF(AND(Schulden!J8&lt;Schulden!J17,D112&gt;0),MAX(0,D112+E112-MIN(Schulden!G8,D112+E112)),0)+IF(AND(Schulden!J9&lt;Schulden!J17,H112&gt;0),MAX(0,H112+I112-MIN(Schulden!G9,H112+I112)),0)+IF(AND(Schulden!J10&lt;Schulden!J17,L112&gt;0),MAX(0,L112+M112-MIN(Schulden!G10,L112+M112)),0)+IF(AND(Schulden!J11&lt;Schulden!J17,P112&gt;0),MAX(0,P112+Q112-MIN(Schulden!G11,P112+Q112)),0)+IF(AND(Schulden!J12&lt;Schulden!J17,T112&gt;0),MAX(0,T112+U112-MIN(Schulden!G12,T112+U112)),0)+IF(AND(Schulden!J13&lt;Schulden!J17,X112&gt;0),MAX(0,X112+Y112-MIN(Schulden!G13,X112+Y112)),0)+IF(AND(Schulden!J14&lt;Schulden!J17,AB112&gt;0),MAX(0,AB112+AC112-MIN(Schulden!G14,AB112+AC112)),0)+IF(AND(Schulden!J15&lt;Schulden!J17,AF112&gt;0),MAX(0,AF112+AG112-MIN(Schulden!G15,AF112+AG112)),0)+IF(AND(Schulden!J16&lt;Schulden!J17,AJ112&gt;0),MAX(0,AJ112+AK112-MIN(Schulden!G16,AJ112+AK112)),0)+IF(AND(Schulden!J17&lt;Schulden!J17,AN112&gt;0),MAX(0,AN112+AO112-MIN(Schulden!G17,AN112+AO112)),0)+IF(AND(Schulden!J18&lt;Schulden!J17,AR112&gt;0),MAX(0,AR112+AS112-MIN(Schulden!G18,AR112+AS112)),0)+IF(AND(Schulden!J19&lt;Schulden!J17,AV112&gt;0),MAX(0,AV112+AW112-MIN(Schulden!G19,AV112+AW112)),0)+IF(AND(Schulden!J20&lt;Schulden!J17,AZ112&gt;0),MAX(0,AZ112+BA112-MIN(Schulden!G20,AZ112+BA112)),0)+IF(AND(Schulden!J21&lt;Schulden!J17,BD112&gt;0),MAX(0,BD112+BE112-MIN(Schulden!G21,BD112+BE112)),0)+IF(AND(Schulden!J22&lt;Schulden!J17,BH112&gt;0),MAX(0,BH112+BI112-MIN(Schulden!G22,BH112+BI112)),0))),MAX(0,AN112+AO112-MIN(Schulden!G17,AN112+AO112)))+SUMIFS(Sonderzahlungen!$D$8:$D$67,Sonderzahlungen!$G$8:$G$67,$B112,Sonderzahlungen!$E$8:$E$67,"Gezielte Schuld",Sonderzahlungen!$F$8:$F$67,Schulden!B17)))</f>
        <v/>
      </c>
      <c r="AQ112" s="24">
        <f>MAX(0,AN112+AO112-AP112)</f>
        <v/>
      </c>
      <c r="AR112" s="24">
        <f>AU111</f>
        <v/>
      </c>
      <c r="AS112" s="24">
        <f>IF(AR112&lt;=0,0,AR112*Schulden!F18/12)</f>
        <v/>
      </c>
      <c r="AT112" s="24">
        <f>IF(AR112&lt;=0,0,MIN(AR112+AS112,MIN(Schulden!G18,AR112+AS112)+MIN(MAX(0,Strategie!$C$9+SUMIFS(Sonderzahlungen!$D$8:$D$67,Sonderzahlungen!$G$8:$G$67,$B112,Sonderzahlungen!$E$8:$E$67,"Nach Strategie")-(IF(AND(Schulden!J8&lt;Schulden!J18,D112&gt;0),MAX(0,D112+E112-MIN(Schulden!G8,D112+E112)),0)+IF(AND(Schulden!J9&lt;Schulden!J18,H112&gt;0),MAX(0,H112+I112-MIN(Schulden!G9,H112+I112)),0)+IF(AND(Schulden!J10&lt;Schulden!J18,L112&gt;0),MAX(0,L112+M112-MIN(Schulden!G10,L112+M112)),0)+IF(AND(Schulden!J11&lt;Schulden!J18,P112&gt;0),MAX(0,P112+Q112-MIN(Schulden!G11,P112+Q112)),0)+IF(AND(Schulden!J12&lt;Schulden!J18,T112&gt;0),MAX(0,T112+U112-MIN(Schulden!G12,T112+U112)),0)+IF(AND(Schulden!J13&lt;Schulden!J18,X112&gt;0),MAX(0,X112+Y112-MIN(Schulden!G13,X112+Y112)),0)+IF(AND(Schulden!J14&lt;Schulden!J18,AB112&gt;0),MAX(0,AB112+AC112-MIN(Schulden!G14,AB112+AC112)),0)+IF(AND(Schulden!J15&lt;Schulden!J18,AF112&gt;0),MAX(0,AF112+AG112-MIN(Schulden!G15,AF112+AG112)),0)+IF(AND(Schulden!J16&lt;Schulden!J18,AJ112&gt;0),MAX(0,AJ112+AK112-MIN(Schulden!G16,AJ112+AK112)),0)+IF(AND(Schulden!J17&lt;Schulden!J18,AN112&gt;0),MAX(0,AN112+AO112-MIN(Schulden!G17,AN112+AO112)),0)+IF(AND(Schulden!J18&lt;Schulden!J18,AR112&gt;0),MAX(0,AR112+AS112-MIN(Schulden!G18,AR112+AS112)),0)+IF(AND(Schulden!J19&lt;Schulden!J18,AV112&gt;0),MAX(0,AV112+AW112-MIN(Schulden!G19,AV112+AW112)),0)+IF(AND(Schulden!J20&lt;Schulden!J18,AZ112&gt;0),MAX(0,AZ112+BA112-MIN(Schulden!G20,AZ112+BA112)),0)+IF(AND(Schulden!J21&lt;Schulden!J18,BD112&gt;0),MAX(0,BD112+BE112-MIN(Schulden!G21,BD112+BE112)),0)+IF(AND(Schulden!J22&lt;Schulden!J18,BH112&gt;0),MAX(0,BH112+BI112-MIN(Schulden!G22,BH112+BI112)),0))),MAX(0,AR112+AS112-MIN(Schulden!G18,AR112+AS112)))+SUMIFS(Sonderzahlungen!$D$8:$D$67,Sonderzahlungen!$G$8:$G$67,$B112,Sonderzahlungen!$E$8:$E$67,"Gezielte Schuld",Sonderzahlungen!$F$8:$F$67,Schulden!B18)))</f>
        <v/>
      </c>
      <c r="AU112" s="24">
        <f>MAX(0,AR112+AS112-AT112)</f>
        <v/>
      </c>
      <c r="AV112" s="24">
        <f>AY111</f>
        <v/>
      </c>
      <c r="AW112" s="24">
        <f>IF(AV112&lt;=0,0,AV112*Schulden!F19/12)</f>
        <v/>
      </c>
      <c r="AX112" s="24">
        <f>IF(AV112&lt;=0,0,MIN(AV112+AW112,MIN(Schulden!G19,AV112+AW112)+MIN(MAX(0,Strategie!$C$9+SUMIFS(Sonderzahlungen!$D$8:$D$67,Sonderzahlungen!$G$8:$G$67,$B112,Sonderzahlungen!$E$8:$E$67,"Nach Strategie")-(IF(AND(Schulden!J8&lt;Schulden!J19,D112&gt;0),MAX(0,D112+E112-MIN(Schulden!G8,D112+E112)),0)+IF(AND(Schulden!J9&lt;Schulden!J19,H112&gt;0),MAX(0,H112+I112-MIN(Schulden!G9,H112+I112)),0)+IF(AND(Schulden!J10&lt;Schulden!J19,L112&gt;0),MAX(0,L112+M112-MIN(Schulden!G10,L112+M112)),0)+IF(AND(Schulden!J11&lt;Schulden!J19,P112&gt;0),MAX(0,P112+Q112-MIN(Schulden!G11,P112+Q112)),0)+IF(AND(Schulden!J12&lt;Schulden!J19,T112&gt;0),MAX(0,T112+U112-MIN(Schulden!G12,T112+U112)),0)+IF(AND(Schulden!J13&lt;Schulden!J19,X112&gt;0),MAX(0,X112+Y112-MIN(Schulden!G13,X112+Y112)),0)+IF(AND(Schulden!J14&lt;Schulden!J19,AB112&gt;0),MAX(0,AB112+AC112-MIN(Schulden!G14,AB112+AC112)),0)+IF(AND(Schulden!J15&lt;Schulden!J19,AF112&gt;0),MAX(0,AF112+AG112-MIN(Schulden!G15,AF112+AG112)),0)+IF(AND(Schulden!J16&lt;Schulden!J19,AJ112&gt;0),MAX(0,AJ112+AK112-MIN(Schulden!G16,AJ112+AK112)),0)+IF(AND(Schulden!J17&lt;Schulden!J19,AN112&gt;0),MAX(0,AN112+AO112-MIN(Schulden!G17,AN112+AO112)),0)+IF(AND(Schulden!J18&lt;Schulden!J19,AR112&gt;0),MAX(0,AR112+AS112-MIN(Schulden!G18,AR112+AS112)),0)+IF(AND(Schulden!J19&lt;Schulden!J19,AV112&gt;0),MAX(0,AV112+AW112-MIN(Schulden!G19,AV112+AW112)),0)+IF(AND(Schulden!J20&lt;Schulden!J19,AZ112&gt;0),MAX(0,AZ112+BA112-MIN(Schulden!G20,AZ112+BA112)),0)+IF(AND(Schulden!J21&lt;Schulden!J19,BD112&gt;0),MAX(0,BD112+BE112-MIN(Schulden!G21,BD112+BE112)),0)+IF(AND(Schulden!J22&lt;Schulden!J19,BH112&gt;0),MAX(0,BH112+BI112-MIN(Schulden!G22,BH112+BI112)),0))),MAX(0,AV112+AW112-MIN(Schulden!G19,AV112+AW112)))+SUMIFS(Sonderzahlungen!$D$8:$D$67,Sonderzahlungen!$G$8:$G$67,$B112,Sonderzahlungen!$E$8:$E$67,"Gezielte Schuld",Sonderzahlungen!$F$8:$F$67,Schulden!B19)))</f>
        <v/>
      </c>
      <c r="AY112" s="24">
        <f>MAX(0,AV112+AW112-AX112)</f>
        <v/>
      </c>
      <c r="AZ112" s="24">
        <f>BC111</f>
        <v/>
      </c>
      <c r="BA112" s="24">
        <f>IF(AZ112&lt;=0,0,AZ112*Schulden!F20/12)</f>
        <v/>
      </c>
      <c r="BB112" s="24">
        <f>IF(AZ112&lt;=0,0,MIN(AZ112+BA112,MIN(Schulden!G20,AZ112+BA112)+MIN(MAX(0,Strategie!$C$9+SUMIFS(Sonderzahlungen!$D$8:$D$67,Sonderzahlungen!$G$8:$G$67,$B112,Sonderzahlungen!$E$8:$E$67,"Nach Strategie")-(IF(AND(Schulden!J8&lt;Schulden!J20,D112&gt;0),MAX(0,D112+E112-MIN(Schulden!G8,D112+E112)),0)+IF(AND(Schulden!J9&lt;Schulden!J20,H112&gt;0),MAX(0,H112+I112-MIN(Schulden!G9,H112+I112)),0)+IF(AND(Schulden!J10&lt;Schulden!J20,L112&gt;0),MAX(0,L112+M112-MIN(Schulden!G10,L112+M112)),0)+IF(AND(Schulden!J11&lt;Schulden!J20,P112&gt;0),MAX(0,P112+Q112-MIN(Schulden!G11,P112+Q112)),0)+IF(AND(Schulden!J12&lt;Schulden!J20,T112&gt;0),MAX(0,T112+U112-MIN(Schulden!G12,T112+U112)),0)+IF(AND(Schulden!J13&lt;Schulden!J20,X112&gt;0),MAX(0,X112+Y112-MIN(Schulden!G13,X112+Y112)),0)+IF(AND(Schulden!J14&lt;Schulden!J20,AB112&gt;0),MAX(0,AB112+AC112-MIN(Schulden!G14,AB112+AC112)),0)+IF(AND(Schulden!J15&lt;Schulden!J20,AF112&gt;0),MAX(0,AF112+AG112-MIN(Schulden!G15,AF112+AG112)),0)+IF(AND(Schulden!J16&lt;Schulden!J20,AJ112&gt;0),MAX(0,AJ112+AK112-MIN(Schulden!G16,AJ112+AK112)),0)+IF(AND(Schulden!J17&lt;Schulden!J20,AN112&gt;0),MAX(0,AN112+AO112-MIN(Schulden!G17,AN112+AO112)),0)+IF(AND(Schulden!J18&lt;Schulden!J20,AR112&gt;0),MAX(0,AR112+AS112-MIN(Schulden!G18,AR112+AS112)),0)+IF(AND(Schulden!J19&lt;Schulden!J20,AV112&gt;0),MAX(0,AV112+AW112-MIN(Schulden!G19,AV112+AW112)),0)+IF(AND(Schulden!J20&lt;Schulden!J20,AZ112&gt;0),MAX(0,AZ112+BA112-MIN(Schulden!G20,AZ112+BA112)),0)+IF(AND(Schulden!J21&lt;Schulden!J20,BD112&gt;0),MAX(0,BD112+BE112-MIN(Schulden!G21,BD112+BE112)),0)+IF(AND(Schulden!J22&lt;Schulden!J20,BH112&gt;0),MAX(0,BH112+BI112-MIN(Schulden!G22,BH112+BI112)),0))),MAX(0,AZ112+BA112-MIN(Schulden!G20,AZ112+BA112)))+SUMIFS(Sonderzahlungen!$D$8:$D$67,Sonderzahlungen!$G$8:$G$67,$B112,Sonderzahlungen!$E$8:$E$67,"Gezielte Schuld",Sonderzahlungen!$F$8:$F$67,Schulden!B20)))</f>
        <v/>
      </c>
      <c r="BC112" s="24">
        <f>MAX(0,AZ112+BA112-BB112)</f>
        <v/>
      </c>
      <c r="BD112" s="24">
        <f>BG111</f>
        <v/>
      </c>
      <c r="BE112" s="24">
        <f>IF(BD112&lt;=0,0,BD112*Schulden!F21/12)</f>
        <v/>
      </c>
      <c r="BF112" s="24">
        <f>IF(BD112&lt;=0,0,MIN(BD112+BE112,MIN(Schulden!G21,BD112+BE112)+MIN(MAX(0,Strategie!$C$9+SUMIFS(Sonderzahlungen!$D$8:$D$67,Sonderzahlungen!$G$8:$G$67,$B112,Sonderzahlungen!$E$8:$E$67,"Nach Strategie")-(IF(AND(Schulden!J8&lt;Schulden!J21,D112&gt;0),MAX(0,D112+E112-MIN(Schulden!G8,D112+E112)),0)+IF(AND(Schulden!J9&lt;Schulden!J21,H112&gt;0),MAX(0,H112+I112-MIN(Schulden!G9,H112+I112)),0)+IF(AND(Schulden!J10&lt;Schulden!J21,L112&gt;0),MAX(0,L112+M112-MIN(Schulden!G10,L112+M112)),0)+IF(AND(Schulden!J11&lt;Schulden!J21,P112&gt;0),MAX(0,P112+Q112-MIN(Schulden!G11,P112+Q112)),0)+IF(AND(Schulden!J12&lt;Schulden!J21,T112&gt;0),MAX(0,T112+U112-MIN(Schulden!G12,T112+U112)),0)+IF(AND(Schulden!J13&lt;Schulden!J21,X112&gt;0),MAX(0,X112+Y112-MIN(Schulden!G13,X112+Y112)),0)+IF(AND(Schulden!J14&lt;Schulden!J21,AB112&gt;0),MAX(0,AB112+AC112-MIN(Schulden!G14,AB112+AC112)),0)+IF(AND(Schulden!J15&lt;Schulden!J21,AF112&gt;0),MAX(0,AF112+AG112-MIN(Schulden!G15,AF112+AG112)),0)+IF(AND(Schulden!J16&lt;Schulden!J21,AJ112&gt;0),MAX(0,AJ112+AK112-MIN(Schulden!G16,AJ112+AK112)),0)+IF(AND(Schulden!J17&lt;Schulden!J21,AN112&gt;0),MAX(0,AN112+AO112-MIN(Schulden!G17,AN112+AO112)),0)+IF(AND(Schulden!J18&lt;Schulden!J21,AR112&gt;0),MAX(0,AR112+AS112-MIN(Schulden!G18,AR112+AS112)),0)+IF(AND(Schulden!J19&lt;Schulden!J21,AV112&gt;0),MAX(0,AV112+AW112-MIN(Schulden!G19,AV112+AW112)),0)+IF(AND(Schulden!J20&lt;Schulden!J21,AZ112&gt;0),MAX(0,AZ112+BA112-MIN(Schulden!G20,AZ112+BA112)),0)+IF(AND(Schulden!J21&lt;Schulden!J21,BD112&gt;0),MAX(0,BD112+BE112-MIN(Schulden!G21,BD112+BE112)),0)+IF(AND(Schulden!J22&lt;Schulden!J21,BH112&gt;0),MAX(0,BH112+BI112-MIN(Schulden!G22,BH112+BI112)),0))),MAX(0,BD112+BE112-MIN(Schulden!G21,BD112+BE112)))+SUMIFS(Sonderzahlungen!$D$8:$D$67,Sonderzahlungen!$G$8:$G$67,$B112,Sonderzahlungen!$E$8:$E$67,"Gezielte Schuld",Sonderzahlungen!$F$8:$F$67,Schulden!B21)))</f>
        <v/>
      </c>
      <c r="BG112" s="24">
        <f>MAX(0,BD112+BE112-BF112)</f>
        <v/>
      </c>
      <c r="BH112" s="24">
        <f>BK111</f>
        <v/>
      </c>
      <c r="BI112" s="24">
        <f>IF(BH112&lt;=0,0,BH112*Schulden!F22/12)</f>
        <v/>
      </c>
      <c r="BJ112" s="24">
        <f>IF(BH112&lt;=0,0,MIN(BH112+BI112,MIN(Schulden!G22,BH112+BI112)+MIN(MAX(0,Strategie!$C$9+SUMIFS(Sonderzahlungen!$D$8:$D$67,Sonderzahlungen!$G$8:$G$67,$B112,Sonderzahlungen!$E$8:$E$67,"Nach Strategie")-(IF(AND(Schulden!J8&lt;Schulden!J22,D112&gt;0),MAX(0,D112+E112-MIN(Schulden!G8,D112+E112)),0)+IF(AND(Schulden!J9&lt;Schulden!J22,H112&gt;0),MAX(0,H112+I112-MIN(Schulden!G9,H112+I112)),0)+IF(AND(Schulden!J10&lt;Schulden!J22,L112&gt;0),MAX(0,L112+M112-MIN(Schulden!G10,L112+M112)),0)+IF(AND(Schulden!J11&lt;Schulden!J22,P112&gt;0),MAX(0,P112+Q112-MIN(Schulden!G11,P112+Q112)),0)+IF(AND(Schulden!J12&lt;Schulden!J22,T112&gt;0),MAX(0,T112+U112-MIN(Schulden!G12,T112+U112)),0)+IF(AND(Schulden!J13&lt;Schulden!J22,X112&gt;0),MAX(0,X112+Y112-MIN(Schulden!G13,X112+Y112)),0)+IF(AND(Schulden!J14&lt;Schulden!J22,AB112&gt;0),MAX(0,AB112+AC112-MIN(Schulden!G14,AB112+AC112)),0)+IF(AND(Schulden!J15&lt;Schulden!J22,AF112&gt;0),MAX(0,AF112+AG112-MIN(Schulden!G15,AF112+AG112)),0)+IF(AND(Schulden!J16&lt;Schulden!J22,AJ112&gt;0),MAX(0,AJ112+AK112-MIN(Schulden!G16,AJ112+AK112)),0)+IF(AND(Schulden!J17&lt;Schulden!J22,AN112&gt;0),MAX(0,AN112+AO112-MIN(Schulden!G17,AN112+AO112)),0)+IF(AND(Schulden!J18&lt;Schulden!J22,AR112&gt;0),MAX(0,AR112+AS112-MIN(Schulden!G18,AR112+AS112)),0)+IF(AND(Schulden!J19&lt;Schulden!J22,AV112&gt;0),MAX(0,AV112+AW112-MIN(Schulden!G19,AV112+AW112)),0)+IF(AND(Schulden!J20&lt;Schulden!J22,AZ112&gt;0),MAX(0,AZ112+BA112-MIN(Schulden!G20,AZ112+BA112)),0)+IF(AND(Schulden!J21&lt;Schulden!J22,BD112&gt;0),MAX(0,BD112+BE112-MIN(Schulden!G21,BD112+BE112)),0)+IF(AND(Schulden!J22&lt;Schulden!J22,BH112&gt;0),MAX(0,BH112+BI112-MIN(Schulden!G22,BH112+BI112)),0))),MAX(0,BH112+BI112-MIN(Schulden!G22,BH112+BI112)))+SUMIFS(Sonderzahlungen!$D$8:$D$67,Sonderzahlungen!$G$8:$G$67,$B112,Sonderzahlungen!$E$8:$E$67,"Gezielte Schuld",Sonderzahlungen!$F$8:$F$67,Schulden!B22)))</f>
        <v/>
      </c>
      <c r="BK112" s="24">
        <f>MAX(0,BH112+BI112-BJ112)</f>
        <v/>
      </c>
    </row>
    <row r="113">
      <c r="B113" s="23">
        <f>EDATE(B112,1)</f>
        <v/>
      </c>
      <c r="C113" s="24">
        <f>SUMIFS(Sonderzahlungen!$D$8:$D$67,Sonderzahlungen!$G$8:$G$67,B113)</f>
        <v/>
      </c>
      <c r="D113" s="24">
        <f>G112</f>
        <v/>
      </c>
      <c r="E113" s="24">
        <f>IF(D113&lt;=0,0,D113*Schulden!F8/12)</f>
        <v/>
      </c>
      <c r="F113" s="24">
        <f>IF(D113&lt;=0,0,MIN(D113+E113,MIN(Schulden!G8,D113+E113)+MIN(MAX(0,Strategie!$C$9+SUMIFS(Sonderzahlungen!$D$8:$D$67,Sonderzahlungen!$G$8:$G$67,$B113,Sonderzahlungen!$E$8:$E$67,"Nach Strategie")-(IF(AND(Schulden!J8&lt;Schulden!J8,D113&gt;0),MAX(0,D113+E113-MIN(Schulden!G8,D113+E113)),0)+IF(AND(Schulden!J9&lt;Schulden!J8,H113&gt;0),MAX(0,H113+I113-MIN(Schulden!G9,H113+I113)),0)+IF(AND(Schulden!J10&lt;Schulden!J8,L113&gt;0),MAX(0,L113+M113-MIN(Schulden!G10,L113+M113)),0)+IF(AND(Schulden!J11&lt;Schulden!J8,P113&gt;0),MAX(0,P113+Q113-MIN(Schulden!G11,P113+Q113)),0)+IF(AND(Schulden!J12&lt;Schulden!J8,T113&gt;0),MAX(0,T113+U113-MIN(Schulden!G12,T113+U113)),0)+IF(AND(Schulden!J13&lt;Schulden!J8,X113&gt;0),MAX(0,X113+Y113-MIN(Schulden!G13,X113+Y113)),0)+IF(AND(Schulden!J14&lt;Schulden!J8,AB113&gt;0),MAX(0,AB113+AC113-MIN(Schulden!G14,AB113+AC113)),0)+IF(AND(Schulden!J15&lt;Schulden!J8,AF113&gt;0),MAX(0,AF113+AG113-MIN(Schulden!G15,AF113+AG113)),0)+IF(AND(Schulden!J16&lt;Schulden!J8,AJ113&gt;0),MAX(0,AJ113+AK113-MIN(Schulden!G16,AJ113+AK113)),0)+IF(AND(Schulden!J17&lt;Schulden!J8,AN113&gt;0),MAX(0,AN113+AO113-MIN(Schulden!G17,AN113+AO113)),0)+IF(AND(Schulden!J18&lt;Schulden!J8,AR113&gt;0),MAX(0,AR113+AS113-MIN(Schulden!G18,AR113+AS113)),0)+IF(AND(Schulden!J19&lt;Schulden!J8,AV113&gt;0),MAX(0,AV113+AW113-MIN(Schulden!G19,AV113+AW113)),0)+IF(AND(Schulden!J20&lt;Schulden!J8,AZ113&gt;0),MAX(0,AZ113+BA113-MIN(Schulden!G20,AZ113+BA113)),0)+IF(AND(Schulden!J21&lt;Schulden!J8,BD113&gt;0),MAX(0,BD113+BE113-MIN(Schulden!G21,BD113+BE113)),0)+IF(AND(Schulden!J22&lt;Schulden!J8,BH113&gt;0),MAX(0,BH113+BI113-MIN(Schulden!G22,BH113+BI113)),0))),MAX(0,D113+E113-MIN(Schulden!G8,D113+E113)))+SUMIFS(Sonderzahlungen!$D$8:$D$67,Sonderzahlungen!$G$8:$G$67,$B113,Sonderzahlungen!$E$8:$E$67,"Gezielte Schuld",Sonderzahlungen!$F$8:$F$67,Schulden!B8)))</f>
        <v/>
      </c>
      <c r="G113" s="24">
        <f>MAX(0,D113+E113-F113)</f>
        <v/>
      </c>
      <c r="H113" s="24">
        <f>K112</f>
        <v/>
      </c>
      <c r="I113" s="24">
        <f>IF(H113&lt;=0,0,H113*Schulden!F9/12)</f>
        <v/>
      </c>
      <c r="J113" s="24">
        <f>IF(H113&lt;=0,0,MIN(H113+I113,MIN(Schulden!G9,H113+I113)+MIN(MAX(0,Strategie!$C$9+SUMIFS(Sonderzahlungen!$D$8:$D$67,Sonderzahlungen!$G$8:$G$67,$B113,Sonderzahlungen!$E$8:$E$67,"Nach Strategie")-(IF(AND(Schulden!J8&lt;Schulden!J9,D113&gt;0),MAX(0,D113+E113-MIN(Schulden!G8,D113+E113)),0)+IF(AND(Schulden!J9&lt;Schulden!J9,H113&gt;0),MAX(0,H113+I113-MIN(Schulden!G9,H113+I113)),0)+IF(AND(Schulden!J10&lt;Schulden!J9,L113&gt;0),MAX(0,L113+M113-MIN(Schulden!G10,L113+M113)),0)+IF(AND(Schulden!J11&lt;Schulden!J9,P113&gt;0),MAX(0,P113+Q113-MIN(Schulden!G11,P113+Q113)),0)+IF(AND(Schulden!J12&lt;Schulden!J9,T113&gt;0),MAX(0,T113+U113-MIN(Schulden!G12,T113+U113)),0)+IF(AND(Schulden!J13&lt;Schulden!J9,X113&gt;0),MAX(0,X113+Y113-MIN(Schulden!G13,X113+Y113)),0)+IF(AND(Schulden!J14&lt;Schulden!J9,AB113&gt;0),MAX(0,AB113+AC113-MIN(Schulden!G14,AB113+AC113)),0)+IF(AND(Schulden!J15&lt;Schulden!J9,AF113&gt;0),MAX(0,AF113+AG113-MIN(Schulden!G15,AF113+AG113)),0)+IF(AND(Schulden!J16&lt;Schulden!J9,AJ113&gt;0),MAX(0,AJ113+AK113-MIN(Schulden!G16,AJ113+AK113)),0)+IF(AND(Schulden!J17&lt;Schulden!J9,AN113&gt;0),MAX(0,AN113+AO113-MIN(Schulden!G17,AN113+AO113)),0)+IF(AND(Schulden!J18&lt;Schulden!J9,AR113&gt;0),MAX(0,AR113+AS113-MIN(Schulden!G18,AR113+AS113)),0)+IF(AND(Schulden!J19&lt;Schulden!J9,AV113&gt;0),MAX(0,AV113+AW113-MIN(Schulden!G19,AV113+AW113)),0)+IF(AND(Schulden!J20&lt;Schulden!J9,AZ113&gt;0),MAX(0,AZ113+BA113-MIN(Schulden!G20,AZ113+BA113)),0)+IF(AND(Schulden!J21&lt;Schulden!J9,BD113&gt;0),MAX(0,BD113+BE113-MIN(Schulden!G21,BD113+BE113)),0)+IF(AND(Schulden!J22&lt;Schulden!J9,BH113&gt;0),MAX(0,BH113+BI113-MIN(Schulden!G22,BH113+BI113)),0))),MAX(0,H113+I113-MIN(Schulden!G9,H113+I113)))+SUMIFS(Sonderzahlungen!$D$8:$D$67,Sonderzahlungen!$G$8:$G$67,$B113,Sonderzahlungen!$E$8:$E$67,"Gezielte Schuld",Sonderzahlungen!$F$8:$F$67,Schulden!B9)))</f>
        <v/>
      </c>
      <c r="K113" s="24">
        <f>MAX(0,H113+I113-J113)</f>
        <v/>
      </c>
      <c r="L113" s="24">
        <f>O112</f>
        <v/>
      </c>
      <c r="M113" s="24">
        <f>IF(L113&lt;=0,0,L113*Schulden!F10/12)</f>
        <v/>
      </c>
      <c r="N113" s="24">
        <f>IF(L113&lt;=0,0,MIN(L113+M113,MIN(Schulden!G10,L113+M113)+MIN(MAX(0,Strategie!$C$9+SUMIFS(Sonderzahlungen!$D$8:$D$67,Sonderzahlungen!$G$8:$G$67,$B113,Sonderzahlungen!$E$8:$E$67,"Nach Strategie")-(IF(AND(Schulden!J8&lt;Schulden!J10,D113&gt;0),MAX(0,D113+E113-MIN(Schulden!G8,D113+E113)),0)+IF(AND(Schulden!J9&lt;Schulden!J10,H113&gt;0),MAX(0,H113+I113-MIN(Schulden!G9,H113+I113)),0)+IF(AND(Schulden!J10&lt;Schulden!J10,L113&gt;0),MAX(0,L113+M113-MIN(Schulden!G10,L113+M113)),0)+IF(AND(Schulden!J11&lt;Schulden!J10,P113&gt;0),MAX(0,P113+Q113-MIN(Schulden!G11,P113+Q113)),0)+IF(AND(Schulden!J12&lt;Schulden!J10,T113&gt;0),MAX(0,T113+U113-MIN(Schulden!G12,T113+U113)),0)+IF(AND(Schulden!J13&lt;Schulden!J10,X113&gt;0),MAX(0,X113+Y113-MIN(Schulden!G13,X113+Y113)),0)+IF(AND(Schulden!J14&lt;Schulden!J10,AB113&gt;0),MAX(0,AB113+AC113-MIN(Schulden!G14,AB113+AC113)),0)+IF(AND(Schulden!J15&lt;Schulden!J10,AF113&gt;0),MAX(0,AF113+AG113-MIN(Schulden!G15,AF113+AG113)),0)+IF(AND(Schulden!J16&lt;Schulden!J10,AJ113&gt;0),MAX(0,AJ113+AK113-MIN(Schulden!G16,AJ113+AK113)),0)+IF(AND(Schulden!J17&lt;Schulden!J10,AN113&gt;0),MAX(0,AN113+AO113-MIN(Schulden!G17,AN113+AO113)),0)+IF(AND(Schulden!J18&lt;Schulden!J10,AR113&gt;0),MAX(0,AR113+AS113-MIN(Schulden!G18,AR113+AS113)),0)+IF(AND(Schulden!J19&lt;Schulden!J10,AV113&gt;0),MAX(0,AV113+AW113-MIN(Schulden!G19,AV113+AW113)),0)+IF(AND(Schulden!J20&lt;Schulden!J10,AZ113&gt;0),MAX(0,AZ113+BA113-MIN(Schulden!G20,AZ113+BA113)),0)+IF(AND(Schulden!J21&lt;Schulden!J10,BD113&gt;0),MAX(0,BD113+BE113-MIN(Schulden!G21,BD113+BE113)),0)+IF(AND(Schulden!J22&lt;Schulden!J10,BH113&gt;0),MAX(0,BH113+BI113-MIN(Schulden!G22,BH113+BI113)),0))),MAX(0,L113+M113-MIN(Schulden!G10,L113+M113)))+SUMIFS(Sonderzahlungen!$D$8:$D$67,Sonderzahlungen!$G$8:$G$67,$B113,Sonderzahlungen!$E$8:$E$67,"Gezielte Schuld",Sonderzahlungen!$F$8:$F$67,Schulden!B10)))</f>
        <v/>
      </c>
      <c r="O113" s="24">
        <f>MAX(0,L113+M113-N113)</f>
        <v/>
      </c>
      <c r="P113" s="24">
        <f>S112</f>
        <v/>
      </c>
      <c r="Q113" s="24">
        <f>IF(P113&lt;=0,0,P113*Schulden!F11/12)</f>
        <v/>
      </c>
      <c r="R113" s="24">
        <f>IF(P113&lt;=0,0,MIN(P113+Q113,MIN(Schulden!G11,P113+Q113)+MIN(MAX(0,Strategie!$C$9+SUMIFS(Sonderzahlungen!$D$8:$D$67,Sonderzahlungen!$G$8:$G$67,$B113,Sonderzahlungen!$E$8:$E$67,"Nach Strategie")-(IF(AND(Schulden!J8&lt;Schulden!J11,D113&gt;0),MAX(0,D113+E113-MIN(Schulden!G8,D113+E113)),0)+IF(AND(Schulden!J9&lt;Schulden!J11,H113&gt;0),MAX(0,H113+I113-MIN(Schulden!G9,H113+I113)),0)+IF(AND(Schulden!J10&lt;Schulden!J11,L113&gt;0),MAX(0,L113+M113-MIN(Schulden!G10,L113+M113)),0)+IF(AND(Schulden!J11&lt;Schulden!J11,P113&gt;0),MAX(0,P113+Q113-MIN(Schulden!G11,P113+Q113)),0)+IF(AND(Schulden!J12&lt;Schulden!J11,T113&gt;0),MAX(0,T113+U113-MIN(Schulden!G12,T113+U113)),0)+IF(AND(Schulden!J13&lt;Schulden!J11,X113&gt;0),MAX(0,X113+Y113-MIN(Schulden!G13,X113+Y113)),0)+IF(AND(Schulden!J14&lt;Schulden!J11,AB113&gt;0),MAX(0,AB113+AC113-MIN(Schulden!G14,AB113+AC113)),0)+IF(AND(Schulden!J15&lt;Schulden!J11,AF113&gt;0),MAX(0,AF113+AG113-MIN(Schulden!G15,AF113+AG113)),0)+IF(AND(Schulden!J16&lt;Schulden!J11,AJ113&gt;0),MAX(0,AJ113+AK113-MIN(Schulden!G16,AJ113+AK113)),0)+IF(AND(Schulden!J17&lt;Schulden!J11,AN113&gt;0),MAX(0,AN113+AO113-MIN(Schulden!G17,AN113+AO113)),0)+IF(AND(Schulden!J18&lt;Schulden!J11,AR113&gt;0),MAX(0,AR113+AS113-MIN(Schulden!G18,AR113+AS113)),0)+IF(AND(Schulden!J19&lt;Schulden!J11,AV113&gt;0),MAX(0,AV113+AW113-MIN(Schulden!G19,AV113+AW113)),0)+IF(AND(Schulden!J20&lt;Schulden!J11,AZ113&gt;0),MAX(0,AZ113+BA113-MIN(Schulden!G20,AZ113+BA113)),0)+IF(AND(Schulden!J21&lt;Schulden!J11,BD113&gt;0),MAX(0,BD113+BE113-MIN(Schulden!G21,BD113+BE113)),0)+IF(AND(Schulden!J22&lt;Schulden!J11,BH113&gt;0),MAX(0,BH113+BI113-MIN(Schulden!G22,BH113+BI113)),0))),MAX(0,P113+Q113-MIN(Schulden!G11,P113+Q113)))+SUMIFS(Sonderzahlungen!$D$8:$D$67,Sonderzahlungen!$G$8:$G$67,$B113,Sonderzahlungen!$E$8:$E$67,"Gezielte Schuld",Sonderzahlungen!$F$8:$F$67,Schulden!B11)))</f>
        <v/>
      </c>
      <c r="S113" s="24">
        <f>MAX(0,P113+Q113-R113)</f>
        <v/>
      </c>
      <c r="T113" s="24">
        <f>W112</f>
        <v/>
      </c>
      <c r="U113" s="24">
        <f>IF(T113&lt;=0,0,T113*Schulden!F12/12)</f>
        <v/>
      </c>
      <c r="V113" s="24">
        <f>IF(T113&lt;=0,0,MIN(T113+U113,MIN(Schulden!G12,T113+U113)+MIN(MAX(0,Strategie!$C$9+SUMIFS(Sonderzahlungen!$D$8:$D$67,Sonderzahlungen!$G$8:$G$67,$B113,Sonderzahlungen!$E$8:$E$67,"Nach Strategie")-(IF(AND(Schulden!J8&lt;Schulden!J12,D113&gt;0),MAX(0,D113+E113-MIN(Schulden!G8,D113+E113)),0)+IF(AND(Schulden!J9&lt;Schulden!J12,H113&gt;0),MAX(0,H113+I113-MIN(Schulden!G9,H113+I113)),0)+IF(AND(Schulden!J10&lt;Schulden!J12,L113&gt;0),MAX(0,L113+M113-MIN(Schulden!G10,L113+M113)),0)+IF(AND(Schulden!J11&lt;Schulden!J12,P113&gt;0),MAX(0,P113+Q113-MIN(Schulden!G11,P113+Q113)),0)+IF(AND(Schulden!J12&lt;Schulden!J12,T113&gt;0),MAX(0,T113+U113-MIN(Schulden!G12,T113+U113)),0)+IF(AND(Schulden!J13&lt;Schulden!J12,X113&gt;0),MAX(0,X113+Y113-MIN(Schulden!G13,X113+Y113)),0)+IF(AND(Schulden!J14&lt;Schulden!J12,AB113&gt;0),MAX(0,AB113+AC113-MIN(Schulden!G14,AB113+AC113)),0)+IF(AND(Schulden!J15&lt;Schulden!J12,AF113&gt;0),MAX(0,AF113+AG113-MIN(Schulden!G15,AF113+AG113)),0)+IF(AND(Schulden!J16&lt;Schulden!J12,AJ113&gt;0),MAX(0,AJ113+AK113-MIN(Schulden!G16,AJ113+AK113)),0)+IF(AND(Schulden!J17&lt;Schulden!J12,AN113&gt;0),MAX(0,AN113+AO113-MIN(Schulden!G17,AN113+AO113)),0)+IF(AND(Schulden!J18&lt;Schulden!J12,AR113&gt;0),MAX(0,AR113+AS113-MIN(Schulden!G18,AR113+AS113)),0)+IF(AND(Schulden!J19&lt;Schulden!J12,AV113&gt;0),MAX(0,AV113+AW113-MIN(Schulden!G19,AV113+AW113)),0)+IF(AND(Schulden!J20&lt;Schulden!J12,AZ113&gt;0),MAX(0,AZ113+BA113-MIN(Schulden!G20,AZ113+BA113)),0)+IF(AND(Schulden!J21&lt;Schulden!J12,BD113&gt;0),MAX(0,BD113+BE113-MIN(Schulden!G21,BD113+BE113)),0)+IF(AND(Schulden!J22&lt;Schulden!J12,BH113&gt;0),MAX(0,BH113+BI113-MIN(Schulden!G22,BH113+BI113)),0))),MAX(0,T113+U113-MIN(Schulden!G12,T113+U113)))+SUMIFS(Sonderzahlungen!$D$8:$D$67,Sonderzahlungen!$G$8:$G$67,$B113,Sonderzahlungen!$E$8:$E$67,"Gezielte Schuld",Sonderzahlungen!$F$8:$F$67,Schulden!B12)))</f>
        <v/>
      </c>
      <c r="W113" s="24">
        <f>MAX(0,T113+U113-V113)</f>
        <v/>
      </c>
      <c r="X113" s="24">
        <f>AA112</f>
        <v/>
      </c>
      <c r="Y113" s="24">
        <f>IF(X113&lt;=0,0,X113*Schulden!F13/12)</f>
        <v/>
      </c>
      <c r="Z113" s="24">
        <f>IF(X113&lt;=0,0,MIN(X113+Y113,MIN(Schulden!G13,X113+Y113)+MIN(MAX(0,Strategie!$C$9+SUMIFS(Sonderzahlungen!$D$8:$D$67,Sonderzahlungen!$G$8:$G$67,$B113,Sonderzahlungen!$E$8:$E$67,"Nach Strategie")-(IF(AND(Schulden!J8&lt;Schulden!J13,D113&gt;0),MAX(0,D113+E113-MIN(Schulden!G8,D113+E113)),0)+IF(AND(Schulden!J9&lt;Schulden!J13,H113&gt;0),MAX(0,H113+I113-MIN(Schulden!G9,H113+I113)),0)+IF(AND(Schulden!J10&lt;Schulden!J13,L113&gt;0),MAX(0,L113+M113-MIN(Schulden!G10,L113+M113)),0)+IF(AND(Schulden!J11&lt;Schulden!J13,P113&gt;0),MAX(0,P113+Q113-MIN(Schulden!G11,P113+Q113)),0)+IF(AND(Schulden!J12&lt;Schulden!J13,T113&gt;0),MAX(0,T113+U113-MIN(Schulden!G12,T113+U113)),0)+IF(AND(Schulden!J13&lt;Schulden!J13,X113&gt;0),MAX(0,X113+Y113-MIN(Schulden!G13,X113+Y113)),0)+IF(AND(Schulden!J14&lt;Schulden!J13,AB113&gt;0),MAX(0,AB113+AC113-MIN(Schulden!G14,AB113+AC113)),0)+IF(AND(Schulden!J15&lt;Schulden!J13,AF113&gt;0),MAX(0,AF113+AG113-MIN(Schulden!G15,AF113+AG113)),0)+IF(AND(Schulden!J16&lt;Schulden!J13,AJ113&gt;0),MAX(0,AJ113+AK113-MIN(Schulden!G16,AJ113+AK113)),0)+IF(AND(Schulden!J17&lt;Schulden!J13,AN113&gt;0),MAX(0,AN113+AO113-MIN(Schulden!G17,AN113+AO113)),0)+IF(AND(Schulden!J18&lt;Schulden!J13,AR113&gt;0),MAX(0,AR113+AS113-MIN(Schulden!G18,AR113+AS113)),0)+IF(AND(Schulden!J19&lt;Schulden!J13,AV113&gt;0),MAX(0,AV113+AW113-MIN(Schulden!G19,AV113+AW113)),0)+IF(AND(Schulden!J20&lt;Schulden!J13,AZ113&gt;0),MAX(0,AZ113+BA113-MIN(Schulden!G20,AZ113+BA113)),0)+IF(AND(Schulden!J21&lt;Schulden!J13,BD113&gt;0),MAX(0,BD113+BE113-MIN(Schulden!G21,BD113+BE113)),0)+IF(AND(Schulden!J22&lt;Schulden!J13,BH113&gt;0),MAX(0,BH113+BI113-MIN(Schulden!G22,BH113+BI113)),0))),MAX(0,X113+Y113-MIN(Schulden!G13,X113+Y113)))+SUMIFS(Sonderzahlungen!$D$8:$D$67,Sonderzahlungen!$G$8:$G$67,$B113,Sonderzahlungen!$E$8:$E$67,"Gezielte Schuld",Sonderzahlungen!$F$8:$F$67,Schulden!B13)))</f>
        <v/>
      </c>
      <c r="AA113" s="24">
        <f>MAX(0,X113+Y113-Z113)</f>
        <v/>
      </c>
      <c r="AB113" s="24">
        <f>AE112</f>
        <v/>
      </c>
      <c r="AC113" s="24">
        <f>IF(AB113&lt;=0,0,AB113*Schulden!F14/12)</f>
        <v/>
      </c>
      <c r="AD113" s="24">
        <f>IF(AB113&lt;=0,0,MIN(AB113+AC113,MIN(Schulden!G14,AB113+AC113)+MIN(MAX(0,Strategie!$C$9+SUMIFS(Sonderzahlungen!$D$8:$D$67,Sonderzahlungen!$G$8:$G$67,$B113,Sonderzahlungen!$E$8:$E$67,"Nach Strategie")-(IF(AND(Schulden!J8&lt;Schulden!J14,D113&gt;0),MAX(0,D113+E113-MIN(Schulden!G8,D113+E113)),0)+IF(AND(Schulden!J9&lt;Schulden!J14,H113&gt;0),MAX(0,H113+I113-MIN(Schulden!G9,H113+I113)),0)+IF(AND(Schulden!J10&lt;Schulden!J14,L113&gt;0),MAX(0,L113+M113-MIN(Schulden!G10,L113+M113)),0)+IF(AND(Schulden!J11&lt;Schulden!J14,P113&gt;0),MAX(0,P113+Q113-MIN(Schulden!G11,P113+Q113)),0)+IF(AND(Schulden!J12&lt;Schulden!J14,T113&gt;0),MAX(0,T113+U113-MIN(Schulden!G12,T113+U113)),0)+IF(AND(Schulden!J13&lt;Schulden!J14,X113&gt;0),MAX(0,X113+Y113-MIN(Schulden!G13,X113+Y113)),0)+IF(AND(Schulden!J14&lt;Schulden!J14,AB113&gt;0),MAX(0,AB113+AC113-MIN(Schulden!G14,AB113+AC113)),0)+IF(AND(Schulden!J15&lt;Schulden!J14,AF113&gt;0),MAX(0,AF113+AG113-MIN(Schulden!G15,AF113+AG113)),0)+IF(AND(Schulden!J16&lt;Schulden!J14,AJ113&gt;0),MAX(0,AJ113+AK113-MIN(Schulden!G16,AJ113+AK113)),0)+IF(AND(Schulden!J17&lt;Schulden!J14,AN113&gt;0),MAX(0,AN113+AO113-MIN(Schulden!G17,AN113+AO113)),0)+IF(AND(Schulden!J18&lt;Schulden!J14,AR113&gt;0),MAX(0,AR113+AS113-MIN(Schulden!G18,AR113+AS113)),0)+IF(AND(Schulden!J19&lt;Schulden!J14,AV113&gt;0),MAX(0,AV113+AW113-MIN(Schulden!G19,AV113+AW113)),0)+IF(AND(Schulden!J20&lt;Schulden!J14,AZ113&gt;0),MAX(0,AZ113+BA113-MIN(Schulden!G20,AZ113+BA113)),0)+IF(AND(Schulden!J21&lt;Schulden!J14,BD113&gt;0),MAX(0,BD113+BE113-MIN(Schulden!G21,BD113+BE113)),0)+IF(AND(Schulden!J22&lt;Schulden!J14,BH113&gt;0),MAX(0,BH113+BI113-MIN(Schulden!G22,BH113+BI113)),0))),MAX(0,AB113+AC113-MIN(Schulden!G14,AB113+AC113)))+SUMIFS(Sonderzahlungen!$D$8:$D$67,Sonderzahlungen!$G$8:$G$67,$B113,Sonderzahlungen!$E$8:$E$67,"Gezielte Schuld",Sonderzahlungen!$F$8:$F$67,Schulden!B14)))</f>
        <v/>
      </c>
      <c r="AE113" s="24">
        <f>MAX(0,AB113+AC113-AD113)</f>
        <v/>
      </c>
      <c r="AF113" s="24">
        <f>AI112</f>
        <v/>
      </c>
      <c r="AG113" s="24">
        <f>IF(AF113&lt;=0,0,AF113*Schulden!F15/12)</f>
        <v/>
      </c>
      <c r="AH113" s="24">
        <f>IF(AF113&lt;=0,0,MIN(AF113+AG113,MIN(Schulden!G15,AF113+AG113)+MIN(MAX(0,Strategie!$C$9+SUMIFS(Sonderzahlungen!$D$8:$D$67,Sonderzahlungen!$G$8:$G$67,$B113,Sonderzahlungen!$E$8:$E$67,"Nach Strategie")-(IF(AND(Schulden!J8&lt;Schulden!J15,D113&gt;0),MAX(0,D113+E113-MIN(Schulden!G8,D113+E113)),0)+IF(AND(Schulden!J9&lt;Schulden!J15,H113&gt;0),MAX(0,H113+I113-MIN(Schulden!G9,H113+I113)),0)+IF(AND(Schulden!J10&lt;Schulden!J15,L113&gt;0),MAX(0,L113+M113-MIN(Schulden!G10,L113+M113)),0)+IF(AND(Schulden!J11&lt;Schulden!J15,P113&gt;0),MAX(0,P113+Q113-MIN(Schulden!G11,P113+Q113)),0)+IF(AND(Schulden!J12&lt;Schulden!J15,T113&gt;0),MAX(0,T113+U113-MIN(Schulden!G12,T113+U113)),0)+IF(AND(Schulden!J13&lt;Schulden!J15,X113&gt;0),MAX(0,X113+Y113-MIN(Schulden!G13,X113+Y113)),0)+IF(AND(Schulden!J14&lt;Schulden!J15,AB113&gt;0),MAX(0,AB113+AC113-MIN(Schulden!G14,AB113+AC113)),0)+IF(AND(Schulden!J15&lt;Schulden!J15,AF113&gt;0),MAX(0,AF113+AG113-MIN(Schulden!G15,AF113+AG113)),0)+IF(AND(Schulden!J16&lt;Schulden!J15,AJ113&gt;0),MAX(0,AJ113+AK113-MIN(Schulden!G16,AJ113+AK113)),0)+IF(AND(Schulden!J17&lt;Schulden!J15,AN113&gt;0),MAX(0,AN113+AO113-MIN(Schulden!G17,AN113+AO113)),0)+IF(AND(Schulden!J18&lt;Schulden!J15,AR113&gt;0),MAX(0,AR113+AS113-MIN(Schulden!G18,AR113+AS113)),0)+IF(AND(Schulden!J19&lt;Schulden!J15,AV113&gt;0),MAX(0,AV113+AW113-MIN(Schulden!G19,AV113+AW113)),0)+IF(AND(Schulden!J20&lt;Schulden!J15,AZ113&gt;0),MAX(0,AZ113+BA113-MIN(Schulden!G20,AZ113+BA113)),0)+IF(AND(Schulden!J21&lt;Schulden!J15,BD113&gt;0),MAX(0,BD113+BE113-MIN(Schulden!G21,BD113+BE113)),0)+IF(AND(Schulden!J22&lt;Schulden!J15,BH113&gt;0),MAX(0,BH113+BI113-MIN(Schulden!G22,BH113+BI113)),0))),MAX(0,AF113+AG113-MIN(Schulden!G15,AF113+AG113)))+SUMIFS(Sonderzahlungen!$D$8:$D$67,Sonderzahlungen!$G$8:$G$67,$B113,Sonderzahlungen!$E$8:$E$67,"Gezielte Schuld",Sonderzahlungen!$F$8:$F$67,Schulden!B15)))</f>
        <v/>
      </c>
      <c r="AI113" s="24">
        <f>MAX(0,AF113+AG113-AH113)</f>
        <v/>
      </c>
      <c r="AJ113" s="24">
        <f>AM112</f>
        <v/>
      </c>
      <c r="AK113" s="24">
        <f>IF(AJ113&lt;=0,0,AJ113*Schulden!F16/12)</f>
        <v/>
      </c>
      <c r="AL113" s="24">
        <f>IF(AJ113&lt;=0,0,MIN(AJ113+AK113,MIN(Schulden!G16,AJ113+AK113)+MIN(MAX(0,Strategie!$C$9+SUMIFS(Sonderzahlungen!$D$8:$D$67,Sonderzahlungen!$G$8:$G$67,$B113,Sonderzahlungen!$E$8:$E$67,"Nach Strategie")-(IF(AND(Schulden!J8&lt;Schulden!J16,D113&gt;0),MAX(0,D113+E113-MIN(Schulden!G8,D113+E113)),0)+IF(AND(Schulden!J9&lt;Schulden!J16,H113&gt;0),MAX(0,H113+I113-MIN(Schulden!G9,H113+I113)),0)+IF(AND(Schulden!J10&lt;Schulden!J16,L113&gt;0),MAX(0,L113+M113-MIN(Schulden!G10,L113+M113)),0)+IF(AND(Schulden!J11&lt;Schulden!J16,P113&gt;0),MAX(0,P113+Q113-MIN(Schulden!G11,P113+Q113)),0)+IF(AND(Schulden!J12&lt;Schulden!J16,T113&gt;0),MAX(0,T113+U113-MIN(Schulden!G12,T113+U113)),0)+IF(AND(Schulden!J13&lt;Schulden!J16,X113&gt;0),MAX(0,X113+Y113-MIN(Schulden!G13,X113+Y113)),0)+IF(AND(Schulden!J14&lt;Schulden!J16,AB113&gt;0),MAX(0,AB113+AC113-MIN(Schulden!G14,AB113+AC113)),0)+IF(AND(Schulden!J15&lt;Schulden!J16,AF113&gt;0),MAX(0,AF113+AG113-MIN(Schulden!G15,AF113+AG113)),0)+IF(AND(Schulden!J16&lt;Schulden!J16,AJ113&gt;0),MAX(0,AJ113+AK113-MIN(Schulden!G16,AJ113+AK113)),0)+IF(AND(Schulden!J17&lt;Schulden!J16,AN113&gt;0),MAX(0,AN113+AO113-MIN(Schulden!G17,AN113+AO113)),0)+IF(AND(Schulden!J18&lt;Schulden!J16,AR113&gt;0),MAX(0,AR113+AS113-MIN(Schulden!G18,AR113+AS113)),0)+IF(AND(Schulden!J19&lt;Schulden!J16,AV113&gt;0),MAX(0,AV113+AW113-MIN(Schulden!G19,AV113+AW113)),0)+IF(AND(Schulden!J20&lt;Schulden!J16,AZ113&gt;0),MAX(0,AZ113+BA113-MIN(Schulden!G20,AZ113+BA113)),0)+IF(AND(Schulden!J21&lt;Schulden!J16,BD113&gt;0),MAX(0,BD113+BE113-MIN(Schulden!G21,BD113+BE113)),0)+IF(AND(Schulden!J22&lt;Schulden!J16,BH113&gt;0),MAX(0,BH113+BI113-MIN(Schulden!G22,BH113+BI113)),0))),MAX(0,AJ113+AK113-MIN(Schulden!G16,AJ113+AK113)))+SUMIFS(Sonderzahlungen!$D$8:$D$67,Sonderzahlungen!$G$8:$G$67,$B113,Sonderzahlungen!$E$8:$E$67,"Gezielte Schuld",Sonderzahlungen!$F$8:$F$67,Schulden!B16)))</f>
        <v/>
      </c>
      <c r="AM113" s="24">
        <f>MAX(0,AJ113+AK113-AL113)</f>
        <v/>
      </c>
      <c r="AN113" s="24">
        <f>AQ112</f>
        <v/>
      </c>
      <c r="AO113" s="24">
        <f>IF(AN113&lt;=0,0,AN113*Schulden!F17/12)</f>
        <v/>
      </c>
      <c r="AP113" s="24">
        <f>IF(AN113&lt;=0,0,MIN(AN113+AO113,MIN(Schulden!G17,AN113+AO113)+MIN(MAX(0,Strategie!$C$9+SUMIFS(Sonderzahlungen!$D$8:$D$67,Sonderzahlungen!$G$8:$G$67,$B113,Sonderzahlungen!$E$8:$E$67,"Nach Strategie")-(IF(AND(Schulden!J8&lt;Schulden!J17,D113&gt;0),MAX(0,D113+E113-MIN(Schulden!G8,D113+E113)),0)+IF(AND(Schulden!J9&lt;Schulden!J17,H113&gt;0),MAX(0,H113+I113-MIN(Schulden!G9,H113+I113)),0)+IF(AND(Schulden!J10&lt;Schulden!J17,L113&gt;0),MAX(0,L113+M113-MIN(Schulden!G10,L113+M113)),0)+IF(AND(Schulden!J11&lt;Schulden!J17,P113&gt;0),MAX(0,P113+Q113-MIN(Schulden!G11,P113+Q113)),0)+IF(AND(Schulden!J12&lt;Schulden!J17,T113&gt;0),MAX(0,T113+U113-MIN(Schulden!G12,T113+U113)),0)+IF(AND(Schulden!J13&lt;Schulden!J17,X113&gt;0),MAX(0,X113+Y113-MIN(Schulden!G13,X113+Y113)),0)+IF(AND(Schulden!J14&lt;Schulden!J17,AB113&gt;0),MAX(0,AB113+AC113-MIN(Schulden!G14,AB113+AC113)),0)+IF(AND(Schulden!J15&lt;Schulden!J17,AF113&gt;0),MAX(0,AF113+AG113-MIN(Schulden!G15,AF113+AG113)),0)+IF(AND(Schulden!J16&lt;Schulden!J17,AJ113&gt;0),MAX(0,AJ113+AK113-MIN(Schulden!G16,AJ113+AK113)),0)+IF(AND(Schulden!J17&lt;Schulden!J17,AN113&gt;0),MAX(0,AN113+AO113-MIN(Schulden!G17,AN113+AO113)),0)+IF(AND(Schulden!J18&lt;Schulden!J17,AR113&gt;0),MAX(0,AR113+AS113-MIN(Schulden!G18,AR113+AS113)),0)+IF(AND(Schulden!J19&lt;Schulden!J17,AV113&gt;0),MAX(0,AV113+AW113-MIN(Schulden!G19,AV113+AW113)),0)+IF(AND(Schulden!J20&lt;Schulden!J17,AZ113&gt;0),MAX(0,AZ113+BA113-MIN(Schulden!G20,AZ113+BA113)),0)+IF(AND(Schulden!J21&lt;Schulden!J17,BD113&gt;0),MAX(0,BD113+BE113-MIN(Schulden!G21,BD113+BE113)),0)+IF(AND(Schulden!J22&lt;Schulden!J17,BH113&gt;0),MAX(0,BH113+BI113-MIN(Schulden!G22,BH113+BI113)),0))),MAX(0,AN113+AO113-MIN(Schulden!G17,AN113+AO113)))+SUMIFS(Sonderzahlungen!$D$8:$D$67,Sonderzahlungen!$G$8:$G$67,$B113,Sonderzahlungen!$E$8:$E$67,"Gezielte Schuld",Sonderzahlungen!$F$8:$F$67,Schulden!B17)))</f>
        <v/>
      </c>
      <c r="AQ113" s="24">
        <f>MAX(0,AN113+AO113-AP113)</f>
        <v/>
      </c>
      <c r="AR113" s="24">
        <f>AU112</f>
        <v/>
      </c>
      <c r="AS113" s="24">
        <f>IF(AR113&lt;=0,0,AR113*Schulden!F18/12)</f>
        <v/>
      </c>
      <c r="AT113" s="24">
        <f>IF(AR113&lt;=0,0,MIN(AR113+AS113,MIN(Schulden!G18,AR113+AS113)+MIN(MAX(0,Strategie!$C$9+SUMIFS(Sonderzahlungen!$D$8:$D$67,Sonderzahlungen!$G$8:$G$67,$B113,Sonderzahlungen!$E$8:$E$67,"Nach Strategie")-(IF(AND(Schulden!J8&lt;Schulden!J18,D113&gt;0),MAX(0,D113+E113-MIN(Schulden!G8,D113+E113)),0)+IF(AND(Schulden!J9&lt;Schulden!J18,H113&gt;0),MAX(0,H113+I113-MIN(Schulden!G9,H113+I113)),0)+IF(AND(Schulden!J10&lt;Schulden!J18,L113&gt;0),MAX(0,L113+M113-MIN(Schulden!G10,L113+M113)),0)+IF(AND(Schulden!J11&lt;Schulden!J18,P113&gt;0),MAX(0,P113+Q113-MIN(Schulden!G11,P113+Q113)),0)+IF(AND(Schulden!J12&lt;Schulden!J18,T113&gt;0),MAX(0,T113+U113-MIN(Schulden!G12,T113+U113)),0)+IF(AND(Schulden!J13&lt;Schulden!J18,X113&gt;0),MAX(0,X113+Y113-MIN(Schulden!G13,X113+Y113)),0)+IF(AND(Schulden!J14&lt;Schulden!J18,AB113&gt;0),MAX(0,AB113+AC113-MIN(Schulden!G14,AB113+AC113)),0)+IF(AND(Schulden!J15&lt;Schulden!J18,AF113&gt;0),MAX(0,AF113+AG113-MIN(Schulden!G15,AF113+AG113)),0)+IF(AND(Schulden!J16&lt;Schulden!J18,AJ113&gt;0),MAX(0,AJ113+AK113-MIN(Schulden!G16,AJ113+AK113)),0)+IF(AND(Schulden!J17&lt;Schulden!J18,AN113&gt;0),MAX(0,AN113+AO113-MIN(Schulden!G17,AN113+AO113)),0)+IF(AND(Schulden!J18&lt;Schulden!J18,AR113&gt;0),MAX(0,AR113+AS113-MIN(Schulden!G18,AR113+AS113)),0)+IF(AND(Schulden!J19&lt;Schulden!J18,AV113&gt;0),MAX(0,AV113+AW113-MIN(Schulden!G19,AV113+AW113)),0)+IF(AND(Schulden!J20&lt;Schulden!J18,AZ113&gt;0),MAX(0,AZ113+BA113-MIN(Schulden!G20,AZ113+BA113)),0)+IF(AND(Schulden!J21&lt;Schulden!J18,BD113&gt;0),MAX(0,BD113+BE113-MIN(Schulden!G21,BD113+BE113)),0)+IF(AND(Schulden!J22&lt;Schulden!J18,BH113&gt;0),MAX(0,BH113+BI113-MIN(Schulden!G22,BH113+BI113)),0))),MAX(0,AR113+AS113-MIN(Schulden!G18,AR113+AS113)))+SUMIFS(Sonderzahlungen!$D$8:$D$67,Sonderzahlungen!$G$8:$G$67,$B113,Sonderzahlungen!$E$8:$E$67,"Gezielte Schuld",Sonderzahlungen!$F$8:$F$67,Schulden!B18)))</f>
        <v/>
      </c>
      <c r="AU113" s="24">
        <f>MAX(0,AR113+AS113-AT113)</f>
        <v/>
      </c>
      <c r="AV113" s="24">
        <f>AY112</f>
        <v/>
      </c>
      <c r="AW113" s="24">
        <f>IF(AV113&lt;=0,0,AV113*Schulden!F19/12)</f>
        <v/>
      </c>
      <c r="AX113" s="24">
        <f>IF(AV113&lt;=0,0,MIN(AV113+AW113,MIN(Schulden!G19,AV113+AW113)+MIN(MAX(0,Strategie!$C$9+SUMIFS(Sonderzahlungen!$D$8:$D$67,Sonderzahlungen!$G$8:$G$67,$B113,Sonderzahlungen!$E$8:$E$67,"Nach Strategie")-(IF(AND(Schulden!J8&lt;Schulden!J19,D113&gt;0),MAX(0,D113+E113-MIN(Schulden!G8,D113+E113)),0)+IF(AND(Schulden!J9&lt;Schulden!J19,H113&gt;0),MAX(0,H113+I113-MIN(Schulden!G9,H113+I113)),0)+IF(AND(Schulden!J10&lt;Schulden!J19,L113&gt;0),MAX(0,L113+M113-MIN(Schulden!G10,L113+M113)),0)+IF(AND(Schulden!J11&lt;Schulden!J19,P113&gt;0),MAX(0,P113+Q113-MIN(Schulden!G11,P113+Q113)),0)+IF(AND(Schulden!J12&lt;Schulden!J19,T113&gt;0),MAX(0,T113+U113-MIN(Schulden!G12,T113+U113)),0)+IF(AND(Schulden!J13&lt;Schulden!J19,X113&gt;0),MAX(0,X113+Y113-MIN(Schulden!G13,X113+Y113)),0)+IF(AND(Schulden!J14&lt;Schulden!J19,AB113&gt;0),MAX(0,AB113+AC113-MIN(Schulden!G14,AB113+AC113)),0)+IF(AND(Schulden!J15&lt;Schulden!J19,AF113&gt;0),MAX(0,AF113+AG113-MIN(Schulden!G15,AF113+AG113)),0)+IF(AND(Schulden!J16&lt;Schulden!J19,AJ113&gt;0),MAX(0,AJ113+AK113-MIN(Schulden!G16,AJ113+AK113)),0)+IF(AND(Schulden!J17&lt;Schulden!J19,AN113&gt;0),MAX(0,AN113+AO113-MIN(Schulden!G17,AN113+AO113)),0)+IF(AND(Schulden!J18&lt;Schulden!J19,AR113&gt;0),MAX(0,AR113+AS113-MIN(Schulden!G18,AR113+AS113)),0)+IF(AND(Schulden!J19&lt;Schulden!J19,AV113&gt;0),MAX(0,AV113+AW113-MIN(Schulden!G19,AV113+AW113)),0)+IF(AND(Schulden!J20&lt;Schulden!J19,AZ113&gt;0),MAX(0,AZ113+BA113-MIN(Schulden!G20,AZ113+BA113)),0)+IF(AND(Schulden!J21&lt;Schulden!J19,BD113&gt;0),MAX(0,BD113+BE113-MIN(Schulden!G21,BD113+BE113)),0)+IF(AND(Schulden!J22&lt;Schulden!J19,BH113&gt;0),MAX(0,BH113+BI113-MIN(Schulden!G22,BH113+BI113)),0))),MAX(0,AV113+AW113-MIN(Schulden!G19,AV113+AW113)))+SUMIFS(Sonderzahlungen!$D$8:$D$67,Sonderzahlungen!$G$8:$G$67,$B113,Sonderzahlungen!$E$8:$E$67,"Gezielte Schuld",Sonderzahlungen!$F$8:$F$67,Schulden!B19)))</f>
        <v/>
      </c>
      <c r="AY113" s="24">
        <f>MAX(0,AV113+AW113-AX113)</f>
        <v/>
      </c>
      <c r="AZ113" s="24">
        <f>BC112</f>
        <v/>
      </c>
      <c r="BA113" s="24">
        <f>IF(AZ113&lt;=0,0,AZ113*Schulden!F20/12)</f>
        <v/>
      </c>
      <c r="BB113" s="24">
        <f>IF(AZ113&lt;=0,0,MIN(AZ113+BA113,MIN(Schulden!G20,AZ113+BA113)+MIN(MAX(0,Strategie!$C$9+SUMIFS(Sonderzahlungen!$D$8:$D$67,Sonderzahlungen!$G$8:$G$67,$B113,Sonderzahlungen!$E$8:$E$67,"Nach Strategie")-(IF(AND(Schulden!J8&lt;Schulden!J20,D113&gt;0),MAX(0,D113+E113-MIN(Schulden!G8,D113+E113)),0)+IF(AND(Schulden!J9&lt;Schulden!J20,H113&gt;0),MAX(0,H113+I113-MIN(Schulden!G9,H113+I113)),0)+IF(AND(Schulden!J10&lt;Schulden!J20,L113&gt;0),MAX(0,L113+M113-MIN(Schulden!G10,L113+M113)),0)+IF(AND(Schulden!J11&lt;Schulden!J20,P113&gt;0),MAX(0,P113+Q113-MIN(Schulden!G11,P113+Q113)),0)+IF(AND(Schulden!J12&lt;Schulden!J20,T113&gt;0),MAX(0,T113+U113-MIN(Schulden!G12,T113+U113)),0)+IF(AND(Schulden!J13&lt;Schulden!J20,X113&gt;0),MAX(0,X113+Y113-MIN(Schulden!G13,X113+Y113)),0)+IF(AND(Schulden!J14&lt;Schulden!J20,AB113&gt;0),MAX(0,AB113+AC113-MIN(Schulden!G14,AB113+AC113)),0)+IF(AND(Schulden!J15&lt;Schulden!J20,AF113&gt;0),MAX(0,AF113+AG113-MIN(Schulden!G15,AF113+AG113)),0)+IF(AND(Schulden!J16&lt;Schulden!J20,AJ113&gt;0),MAX(0,AJ113+AK113-MIN(Schulden!G16,AJ113+AK113)),0)+IF(AND(Schulden!J17&lt;Schulden!J20,AN113&gt;0),MAX(0,AN113+AO113-MIN(Schulden!G17,AN113+AO113)),0)+IF(AND(Schulden!J18&lt;Schulden!J20,AR113&gt;0),MAX(0,AR113+AS113-MIN(Schulden!G18,AR113+AS113)),0)+IF(AND(Schulden!J19&lt;Schulden!J20,AV113&gt;0),MAX(0,AV113+AW113-MIN(Schulden!G19,AV113+AW113)),0)+IF(AND(Schulden!J20&lt;Schulden!J20,AZ113&gt;0),MAX(0,AZ113+BA113-MIN(Schulden!G20,AZ113+BA113)),0)+IF(AND(Schulden!J21&lt;Schulden!J20,BD113&gt;0),MAX(0,BD113+BE113-MIN(Schulden!G21,BD113+BE113)),0)+IF(AND(Schulden!J22&lt;Schulden!J20,BH113&gt;0),MAX(0,BH113+BI113-MIN(Schulden!G22,BH113+BI113)),0))),MAX(0,AZ113+BA113-MIN(Schulden!G20,AZ113+BA113)))+SUMIFS(Sonderzahlungen!$D$8:$D$67,Sonderzahlungen!$G$8:$G$67,$B113,Sonderzahlungen!$E$8:$E$67,"Gezielte Schuld",Sonderzahlungen!$F$8:$F$67,Schulden!B20)))</f>
        <v/>
      </c>
      <c r="BC113" s="24">
        <f>MAX(0,AZ113+BA113-BB113)</f>
        <v/>
      </c>
      <c r="BD113" s="24">
        <f>BG112</f>
        <v/>
      </c>
      <c r="BE113" s="24">
        <f>IF(BD113&lt;=0,0,BD113*Schulden!F21/12)</f>
        <v/>
      </c>
      <c r="BF113" s="24">
        <f>IF(BD113&lt;=0,0,MIN(BD113+BE113,MIN(Schulden!G21,BD113+BE113)+MIN(MAX(0,Strategie!$C$9+SUMIFS(Sonderzahlungen!$D$8:$D$67,Sonderzahlungen!$G$8:$G$67,$B113,Sonderzahlungen!$E$8:$E$67,"Nach Strategie")-(IF(AND(Schulden!J8&lt;Schulden!J21,D113&gt;0),MAX(0,D113+E113-MIN(Schulden!G8,D113+E113)),0)+IF(AND(Schulden!J9&lt;Schulden!J21,H113&gt;0),MAX(0,H113+I113-MIN(Schulden!G9,H113+I113)),0)+IF(AND(Schulden!J10&lt;Schulden!J21,L113&gt;0),MAX(0,L113+M113-MIN(Schulden!G10,L113+M113)),0)+IF(AND(Schulden!J11&lt;Schulden!J21,P113&gt;0),MAX(0,P113+Q113-MIN(Schulden!G11,P113+Q113)),0)+IF(AND(Schulden!J12&lt;Schulden!J21,T113&gt;0),MAX(0,T113+U113-MIN(Schulden!G12,T113+U113)),0)+IF(AND(Schulden!J13&lt;Schulden!J21,X113&gt;0),MAX(0,X113+Y113-MIN(Schulden!G13,X113+Y113)),0)+IF(AND(Schulden!J14&lt;Schulden!J21,AB113&gt;0),MAX(0,AB113+AC113-MIN(Schulden!G14,AB113+AC113)),0)+IF(AND(Schulden!J15&lt;Schulden!J21,AF113&gt;0),MAX(0,AF113+AG113-MIN(Schulden!G15,AF113+AG113)),0)+IF(AND(Schulden!J16&lt;Schulden!J21,AJ113&gt;0),MAX(0,AJ113+AK113-MIN(Schulden!G16,AJ113+AK113)),0)+IF(AND(Schulden!J17&lt;Schulden!J21,AN113&gt;0),MAX(0,AN113+AO113-MIN(Schulden!G17,AN113+AO113)),0)+IF(AND(Schulden!J18&lt;Schulden!J21,AR113&gt;0),MAX(0,AR113+AS113-MIN(Schulden!G18,AR113+AS113)),0)+IF(AND(Schulden!J19&lt;Schulden!J21,AV113&gt;0),MAX(0,AV113+AW113-MIN(Schulden!G19,AV113+AW113)),0)+IF(AND(Schulden!J20&lt;Schulden!J21,AZ113&gt;0),MAX(0,AZ113+BA113-MIN(Schulden!G20,AZ113+BA113)),0)+IF(AND(Schulden!J21&lt;Schulden!J21,BD113&gt;0),MAX(0,BD113+BE113-MIN(Schulden!G21,BD113+BE113)),0)+IF(AND(Schulden!J22&lt;Schulden!J21,BH113&gt;0),MAX(0,BH113+BI113-MIN(Schulden!G22,BH113+BI113)),0))),MAX(0,BD113+BE113-MIN(Schulden!G21,BD113+BE113)))+SUMIFS(Sonderzahlungen!$D$8:$D$67,Sonderzahlungen!$G$8:$G$67,$B113,Sonderzahlungen!$E$8:$E$67,"Gezielte Schuld",Sonderzahlungen!$F$8:$F$67,Schulden!B21)))</f>
        <v/>
      </c>
      <c r="BG113" s="24">
        <f>MAX(0,BD113+BE113-BF113)</f>
        <v/>
      </c>
      <c r="BH113" s="24">
        <f>BK112</f>
        <v/>
      </c>
      <c r="BI113" s="24">
        <f>IF(BH113&lt;=0,0,BH113*Schulden!F22/12)</f>
        <v/>
      </c>
      <c r="BJ113" s="24">
        <f>IF(BH113&lt;=0,0,MIN(BH113+BI113,MIN(Schulden!G22,BH113+BI113)+MIN(MAX(0,Strategie!$C$9+SUMIFS(Sonderzahlungen!$D$8:$D$67,Sonderzahlungen!$G$8:$G$67,$B113,Sonderzahlungen!$E$8:$E$67,"Nach Strategie")-(IF(AND(Schulden!J8&lt;Schulden!J22,D113&gt;0),MAX(0,D113+E113-MIN(Schulden!G8,D113+E113)),0)+IF(AND(Schulden!J9&lt;Schulden!J22,H113&gt;0),MAX(0,H113+I113-MIN(Schulden!G9,H113+I113)),0)+IF(AND(Schulden!J10&lt;Schulden!J22,L113&gt;0),MAX(0,L113+M113-MIN(Schulden!G10,L113+M113)),0)+IF(AND(Schulden!J11&lt;Schulden!J22,P113&gt;0),MAX(0,P113+Q113-MIN(Schulden!G11,P113+Q113)),0)+IF(AND(Schulden!J12&lt;Schulden!J22,T113&gt;0),MAX(0,T113+U113-MIN(Schulden!G12,T113+U113)),0)+IF(AND(Schulden!J13&lt;Schulden!J22,X113&gt;0),MAX(0,X113+Y113-MIN(Schulden!G13,X113+Y113)),0)+IF(AND(Schulden!J14&lt;Schulden!J22,AB113&gt;0),MAX(0,AB113+AC113-MIN(Schulden!G14,AB113+AC113)),0)+IF(AND(Schulden!J15&lt;Schulden!J22,AF113&gt;0),MAX(0,AF113+AG113-MIN(Schulden!G15,AF113+AG113)),0)+IF(AND(Schulden!J16&lt;Schulden!J22,AJ113&gt;0),MAX(0,AJ113+AK113-MIN(Schulden!G16,AJ113+AK113)),0)+IF(AND(Schulden!J17&lt;Schulden!J22,AN113&gt;0),MAX(0,AN113+AO113-MIN(Schulden!G17,AN113+AO113)),0)+IF(AND(Schulden!J18&lt;Schulden!J22,AR113&gt;0),MAX(0,AR113+AS113-MIN(Schulden!G18,AR113+AS113)),0)+IF(AND(Schulden!J19&lt;Schulden!J22,AV113&gt;0),MAX(0,AV113+AW113-MIN(Schulden!G19,AV113+AW113)),0)+IF(AND(Schulden!J20&lt;Schulden!J22,AZ113&gt;0),MAX(0,AZ113+BA113-MIN(Schulden!G20,AZ113+BA113)),0)+IF(AND(Schulden!J21&lt;Schulden!J22,BD113&gt;0),MAX(0,BD113+BE113-MIN(Schulden!G21,BD113+BE113)),0)+IF(AND(Schulden!J22&lt;Schulden!J22,BH113&gt;0),MAX(0,BH113+BI113-MIN(Schulden!G22,BH113+BI113)),0))),MAX(0,BH113+BI113-MIN(Schulden!G22,BH113+BI113)))+SUMIFS(Sonderzahlungen!$D$8:$D$67,Sonderzahlungen!$G$8:$G$67,$B113,Sonderzahlungen!$E$8:$E$67,"Gezielte Schuld",Sonderzahlungen!$F$8:$F$67,Schulden!B22)))</f>
        <v/>
      </c>
      <c r="BK113" s="24">
        <f>MAX(0,BH113+BI113-BJ113)</f>
        <v/>
      </c>
    </row>
    <row r="114">
      <c r="B114" s="23">
        <f>EDATE(B113,1)</f>
        <v/>
      </c>
      <c r="C114" s="24">
        <f>SUMIFS(Sonderzahlungen!$D$8:$D$67,Sonderzahlungen!$G$8:$G$67,B114)</f>
        <v/>
      </c>
      <c r="D114" s="24">
        <f>G113</f>
        <v/>
      </c>
      <c r="E114" s="24">
        <f>IF(D114&lt;=0,0,D114*Schulden!F8/12)</f>
        <v/>
      </c>
      <c r="F114" s="24">
        <f>IF(D114&lt;=0,0,MIN(D114+E114,MIN(Schulden!G8,D114+E114)+MIN(MAX(0,Strategie!$C$9+SUMIFS(Sonderzahlungen!$D$8:$D$67,Sonderzahlungen!$G$8:$G$67,$B114,Sonderzahlungen!$E$8:$E$67,"Nach Strategie")-(IF(AND(Schulden!J8&lt;Schulden!J8,D114&gt;0),MAX(0,D114+E114-MIN(Schulden!G8,D114+E114)),0)+IF(AND(Schulden!J9&lt;Schulden!J8,H114&gt;0),MAX(0,H114+I114-MIN(Schulden!G9,H114+I114)),0)+IF(AND(Schulden!J10&lt;Schulden!J8,L114&gt;0),MAX(0,L114+M114-MIN(Schulden!G10,L114+M114)),0)+IF(AND(Schulden!J11&lt;Schulden!J8,P114&gt;0),MAX(0,P114+Q114-MIN(Schulden!G11,P114+Q114)),0)+IF(AND(Schulden!J12&lt;Schulden!J8,T114&gt;0),MAX(0,T114+U114-MIN(Schulden!G12,T114+U114)),0)+IF(AND(Schulden!J13&lt;Schulden!J8,X114&gt;0),MAX(0,X114+Y114-MIN(Schulden!G13,X114+Y114)),0)+IF(AND(Schulden!J14&lt;Schulden!J8,AB114&gt;0),MAX(0,AB114+AC114-MIN(Schulden!G14,AB114+AC114)),0)+IF(AND(Schulden!J15&lt;Schulden!J8,AF114&gt;0),MAX(0,AF114+AG114-MIN(Schulden!G15,AF114+AG114)),0)+IF(AND(Schulden!J16&lt;Schulden!J8,AJ114&gt;0),MAX(0,AJ114+AK114-MIN(Schulden!G16,AJ114+AK114)),0)+IF(AND(Schulden!J17&lt;Schulden!J8,AN114&gt;0),MAX(0,AN114+AO114-MIN(Schulden!G17,AN114+AO114)),0)+IF(AND(Schulden!J18&lt;Schulden!J8,AR114&gt;0),MAX(0,AR114+AS114-MIN(Schulden!G18,AR114+AS114)),0)+IF(AND(Schulden!J19&lt;Schulden!J8,AV114&gt;0),MAX(0,AV114+AW114-MIN(Schulden!G19,AV114+AW114)),0)+IF(AND(Schulden!J20&lt;Schulden!J8,AZ114&gt;0),MAX(0,AZ114+BA114-MIN(Schulden!G20,AZ114+BA114)),0)+IF(AND(Schulden!J21&lt;Schulden!J8,BD114&gt;0),MAX(0,BD114+BE114-MIN(Schulden!G21,BD114+BE114)),0)+IF(AND(Schulden!J22&lt;Schulden!J8,BH114&gt;0),MAX(0,BH114+BI114-MIN(Schulden!G22,BH114+BI114)),0))),MAX(0,D114+E114-MIN(Schulden!G8,D114+E114)))+SUMIFS(Sonderzahlungen!$D$8:$D$67,Sonderzahlungen!$G$8:$G$67,$B114,Sonderzahlungen!$E$8:$E$67,"Gezielte Schuld",Sonderzahlungen!$F$8:$F$67,Schulden!B8)))</f>
        <v/>
      </c>
      <c r="G114" s="24">
        <f>MAX(0,D114+E114-F114)</f>
        <v/>
      </c>
      <c r="H114" s="24">
        <f>K113</f>
        <v/>
      </c>
      <c r="I114" s="24">
        <f>IF(H114&lt;=0,0,H114*Schulden!F9/12)</f>
        <v/>
      </c>
      <c r="J114" s="24">
        <f>IF(H114&lt;=0,0,MIN(H114+I114,MIN(Schulden!G9,H114+I114)+MIN(MAX(0,Strategie!$C$9+SUMIFS(Sonderzahlungen!$D$8:$D$67,Sonderzahlungen!$G$8:$G$67,$B114,Sonderzahlungen!$E$8:$E$67,"Nach Strategie")-(IF(AND(Schulden!J8&lt;Schulden!J9,D114&gt;0),MAX(0,D114+E114-MIN(Schulden!G8,D114+E114)),0)+IF(AND(Schulden!J9&lt;Schulden!J9,H114&gt;0),MAX(0,H114+I114-MIN(Schulden!G9,H114+I114)),0)+IF(AND(Schulden!J10&lt;Schulden!J9,L114&gt;0),MAX(0,L114+M114-MIN(Schulden!G10,L114+M114)),0)+IF(AND(Schulden!J11&lt;Schulden!J9,P114&gt;0),MAX(0,P114+Q114-MIN(Schulden!G11,P114+Q114)),0)+IF(AND(Schulden!J12&lt;Schulden!J9,T114&gt;0),MAX(0,T114+U114-MIN(Schulden!G12,T114+U114)),0)+IF(AND(Schulden!J13&lt;Schulden!J9,X114&gt;0),MAX(0,X114+Y114-MIN(Schulden!G13,X114+Y114)),0)+IF(AND(Schulden!J14&lt;Schulden!J9,AB114&gt;0),MAX(0,AB114+AC114-MIN(Schulden!G14,AB114+AC114)),0)+IF(AND(Schulden!J15&lt;Schulden!J9,AF114&gt;0),MAX(0,AF114+AG114-MIN(Schulden!G15,AF114+AG114)),0)+IF(AND(Schulden!J16&lt;Schulden!J9,AJ114&gt;0),MAX(0,AJ114+AK114-MIN(Schulden!G16,AJ114+AK114)),0)+IF(AND(Schulden!J17&lt;Schulden!J9,AN114&gt;0),MAX(0,AN114+AO114-MIN(Schulden!G17,AN114+AO114)),0)+IF(AND(Schulden!J18&lt;Schulden!J9,AR114&gt;0),MAX(0,AR114+AS114-MIN(Schulden!G18,AR114+AS114)),0)+IF(AND(Schulden!J19&lt;Schulden!J9,AV114&gt;0),MAX(0,AV114+AW114-MIN(Schulden!G19,AV114+AW114)),0)+IF(AND(Schulden!J20&lt;Schulden!J9,AZ114&gt;0),MAX(0,AZ114+BA114-MIN(Schulden!G20,AZ114+BA114)),0)+IF(AND(Schulden!J21&lt;Schulden!J9,BD114&gt;0),MAX(0,BD114+BE114-MIN(Schulden!G21,BD114+BE114)),0)+IF(AND(Schulden!J22&lt;Schulden!J9,BH114&gt;0),MAX(0,BH114+BI114-MIN(Schulden!G22,BH114+BI114)),0))),MAX(0,H114+I114-MIN(Schulden!G9,H114+I114)))+SUMIFS(Sonderzahlungen!$D$8:$D$67,Sonderzahlungen!$G$8:$G$67,$B114,Sonderzahlungen!$E$8:$E$67,"Gezielte Schuld",Sonderzahlungen!$F$8:$F$67,Schulden!B9)))</f>
        <v/>
      </c>
      <c r="K114" s="24">
        <f>MAX(0,H114+I114-J114)</f>
        <v/>
      </c>
      <c r="L114" s="24">
        <f>O113</f>
        <v/>
      </c>
      <c r="M114" s="24">
        <f>IF(L114&lt;=0,0,L114*Schulden!F10/12)</f>
        <v/>
      </c>
      <c r="N114" s="24">
        <f>IF(L114&lt;=0,0,MIN(L114+M114,MIN(Schulden!G10,L114+M114)+MIN(MAX(0,Strategie!$C$9+SUMIFS(Sonderzahlungen!$D$8:$D$67,Sonderzahlungen!$G$8:$G$67,$B114,Sonderzahlungen!$E$8:$E$67,"Nach Strategie")-(IF(AND(Schulden!J8&lt;Schulden!J10,D114&gt;0),MAX(0,D114+E114-MIN(Schulden!G8,D114+E114)),0)+IF(AND(Schulden!J9&lt;Schulden!J10,H114&gt;0),MAX(0,H114+I114-MIN(Schulden!G9,H114+I114)),0)+IF(AND(Schulden!J10&lt;Schulden!J10,L114&gt;0),MAX(0,L114+M114-MIN(Schulden!G10,L114+M114)),0)+IF(AND(Schulden!J11&lt;Schulden!J10,P114&gt;0),MAX(0,P114+Q114-MIN(Schulden!G11,P114+Q114)),0)+IF(AND(Schulden!J12&lt;Schulden!J10,T114&gt;0),MAX(0,T114+U114-MIN(Schulden!G12,T114+U114)),0)+IF(AND(Schulden!J13&lt;Schulden!J10,X114&gt;0),MAX(0,X114+Y114-MIN(Schulden!G13,X114+Y114)),0)+IF(AND(Schulden!J14&lt;Schulden!J10,AB114&gt;0),MAX(0,AB114+AC114-MIN(Schulden!G14,AB114+AC114)),0)+IF(AND(Schulden!J15&lt;Schulden!J10,AF114&gt;0),MAX(0,AF114+AG114-MIN(Schulden!G15,AF114+AG114)),0)+IF(AND(Schulden!J16&lt;Schulden!J10,AJ114&gt;0),MAX(0,AJ114+AK114-MIN(Schulden!G16,AJ114+AK114)),0)+IF(AND(Schulden!J17&lt;Schulden!J10,AN114&gt;0),MAX(0,AN114+AO114-MIN(Schulden!G17,AN114+AO114)),0)+IF(AND(Schulden!J18&lt;Schulden!J10,AR114&gt;0),MAX(0,AR114+AS114-MIN(Schulden!G18,AR114+AS114)),0)+IF(AND(Schulden!J19&lt;Schulden!J10,AV114&gt;0),MAX(0,AV114+AW114-MIN(Schulden!G19,AV114+AW114)),0)+IF(AND(Schulden!J20&lt;Schulden!J10,AZ114&gt;0),MAX(0,AZ114+BA114-MIN(Schulden!G20,AZ114+BA114)),0)+IF(AND(Schulden!J21&lt;Schulden!J10,BD114&gt;0),MAX(0,BD114+BE114-MIN(Schulden!G21,BD114+BE114)),0)+IF(AND(Schulden!J22&lt;Schulden!J10,BH114&gt;0),MAX(0,BH114+BI114-MIN(Schulden!G22,BH114+BI114)),0))),MAX(0,L114+M114-MIN(Schulden!G10,L114+M114)))+SUMIFS(Sonderzahlungen!$D$8:$D$67,Sonderzahlungen!$G$8:$G$67,$B114,Sonderzahlungen!$E$8:$E$67,"Gezielte Schuld",Sonderzahlungen!$F$8:$F$67,Schulden!B10)))</f>
        <v/>
      </c>
      <c r="O114" s="24">
        <f>MAX(0,L114+M114-N114)</f>
        <v/>
      </c>
      <c r="P114" s="24">
        <f>S113</f>
        <v/>
      </c>
      <c r="Q114" s="24">
        <f>IF(P114&lt;=0,0,P114*Schulden!F11/12)</f>
        <v/>
      </c>
      <c r="R114" s="24">
        <f>IF(P114&lt;=0,0,MIN(P114+Q114,MIN(Schulden!G11,P114+Q114)+MIN(MAX(0,Strategie!$C$9+SUMIFS(Sonderzahlungen!$D$8:$D$67,Sonderzahlungen!$G$8:$G$67,$B114,Sonderzahlungen!$E$8:$E$67,"Nach Strategie")-(IF(AND(Schulden!J8&lt;Schulden!J11,D114&gt;0),MAX(0,D114+E114-MIN(Schulden!G8,D114+E114)),0)+IF(AND(Schulden!J9&lt;Schulden!J11,H114&gt;0),MAX(0,H114+I114-MIN(Schulden!G9,H114+I114)),0)+IF(AND(Schulden!J10&lt;Schulden!J11,L114&gt;0),MAX(0,L114+M114-MIN(Schulden!G10,L114+M114)),0)+IF(AND(Schulden!J11&lt;Schulden!J11,P114&gt;0),MAX(0,P114+Q114-MIN(Schulden!G11,P114+Q114)),0)+IF(AND(Schulden!J12&lt;Schulden!J11,T114&gt;0),MAX(0,T114+U114-MIN(Schulden!G12,T114+U114)),0)+IF(AND(Schulden!J13&lt;Schulden!J11,X114&gt;0),MAX(0,X114+Y114-MIN(Schulden!G13,X114+Y114)),0)+IF(AND(Schulden!J14&lt;Schulden!J11,AB114&gt;0),MAX(0,AB114+AC114-MIN(Schulden!G14,AB114+AC114)),0)+IF(AND(Schulden!J15&lt;Schulden!J11,AF114&gt;0),MAX(0,AF114+AG114-MIN(Schulden!G15,AF114+AG114)),0)+IF(AND(Schulden!J16&lt;Schulden!J11,AJ114&gt;0),MAX(0,AJ114+AK114-MIN(Schulden!G16,AJ114+AK114)),0)+IF(AND(Schulden!J17&lt;Schulden!J11,AN114&gt;0),MAX(0,AN114+AO114-MIN(Schulden!G17,AN114+AO114)),0)+IF(AND(Schulden!J18&lt;Schulden!J11,AR114&gt;0),MAX(0,AR114+AS114-MIN(Schulden!G18,AR114+AS114)),0)+IF(AND(Schulden!J19&lt;Schulden!J11,AV114&gt;0),MAX(0,AV114+AW114-MIN(Schulden!G19,AV114+AW114)),0)+IF(AND(Schulden!J20&lt;Schulden!J11,AZ114&gt;0),MAX(0,AZ114+BA114-MIN(Schulden!G20,AZ114+BA114)),0)+IF(AND(Schulden!J21&lt;Schulden!J11,BD114&gt;0),MAX(0,BD114+BE114-MIN(Schulden!G21,BD114+BE114)),0)+IF(AND(Schulden!J22&lt;Schulden!J11,BH114&gt;0),MAX(0,BH114+BI114-MIN(Schulden!G22,BH114+BI114)),0))),MAX(0,P114+Q114-MIN(Schulden!G11,P114+Q114)))+SUMIFS(Sonderzahlungen!$D$8:$D$67,Sonderzahlungen!$G$8:$G$67,$B114,Sonderzahlungen!$E$8:$E$67,"Gezielte Schuld",Sonderzahlungen!$F$8:$F$67,Schulden!B11)))</f>
        <v/>
      </c>
      <c r="S114" s="24">
        <f>MAX(0,P114+Q114-R114)</f>
        <v/>
      </c>
      <c r="T114" s="24">
        <f>W113</f>
        <v/>
      </c>
      <c r="U114" s="24">
        <f>IF(T114&lt;=0,0,T114*Schulden!F12/12)</f>
        <v/>
      </c>
      <c r="V114" s="24">
        <f>IF(T114&lt;=0,0,MIN(T114+U114,MIN(Schulden!G12,T114+U114)+MIN(MAX(0,Strategie!$C$9+SUMIFS(Sonderzahlungen!$D$8:$D$67,Sonderzahlungen!$G$8:$G$67,$B114,Sonderzahlungen!$E$8:$E$67,"Nach Strategie")-(IF(AND(Schulden!J8&lt;Schulden!J12,D114&gt;0),MAX(0,D114+E114-MIN(Schulden!G8,D114+E114)),0)+IF(AND(Schulden!J9&lt;Schulden!J12,H114&gt;0),MAX(0,H114+I114-MIN(Schulden!G9,H114+I114)),0)+IF(AND(Schulden!J10&lt;Schulden!J12,L114&gt;0),MAX(0,L114+M114-MIN(Schulden!G10,L114+M114)),0)+IF(AND(Schulden!J11&lt;Schulden!J12,P114&gt;0),MAX(0,P114+Q114-MIN(Schulden!G11,P114+Q114)),0)+IF(AND(Schulden!J12&lt;Schulden!J12,T114&gt;0),MAX(0,T114+U114-MIN(Schulden!G12,T114+U114)),0)+IF(AND(Schulden!J13&lt;Schulden!J12,X114&gt;0),MAX(0,X114+Y114-MIN(Schulden!G13,X114+Y114)),0)+IF(AND(Schulden!J14&lt;Schulden!J12,AB114&gt;0),MAX(0,AB114+AC114-MIN(Schulden!G14,AB114+AC114)),0)+IF(AND(Schulden!J15&lt;Schulden!J12,AF114&gt;0),MAX(0,AF114+AG114-MIN(Schulden!G15,AF114+AG114)),0)+IF(AND(Schulden!J16&lt;Schulden!J12,AJ114&gt;0),MAX(0,AJ114+AK114-MIN(Schulden!G16,AJ114+AK114)),0)+IF(AND(Schulden!J17&lt;Schulden!J12,AN114&gt;0),MAX(0,AN114+AO114-MIN(Schulden!G17,AN114+AO114)),0)+IF(AND(Schulden!J18&lt;Schulden!J12,AR114&gt;0),MAX(0,AR114+AS114-MIN(Schulden!G18,AR114+AS114)),0)+IF(AND(Schulden!J19&lt;Schulden!J12,AV114&gt;0),MAX(0,AV114+AW114-MIN(Schulden!G19,AV114+AW114)),0)+IF(AND(Schulden!J20&lt;Schulden!J12,AZ114&gt;0),MAX(0,AZ114+BA114-MIN(Schulden!G20,AZ114+BA114)),0)+IF(AND(Schulden!J21&lt;Schulden!J12,BD114&gt;0),MAX(0,BD114+BE114-MIN(Schulden!G21,BD114+BE114)),0)+IF(AND(Schulden!J22&lt;Schulden!J12,BH114&gt;0),MAX(0,BH114+BI114-MIN(Schulden!G22,BH114+BI114)),0))),MAX(0,T114+U114-MIN(Schulden!G12,T114+U114)))+SUMIFS(Sonderzahlungen!$D$8:$D$67,Sonderzahlungen!$G$8:$G$67,$B114,Sonderzahlungen!$E$8:$E$67,"Gezielte Schuld",Sonderzahlungen!$F$8:$F$67,Schulden!B12)))</f>
        <v/>
      </c>
      <c r="W114" s="24">
        <f>MAX(0,T114+U114-V114)</f>
        <v/>
      </c>
      <c r="X114" s="24">
        <f>AA113</f>
        <v/>
      </c>
      <c r="Y114" s="24">
        <f>IF(X114&lt;=0,0,X114*Schulden!F13/12)</f>
        <v/>
      </c>
      <c r="Z114" s="24">
        <f>IF(X114&lt;=0,0,MIN(X114+Y114,MIN(Schulden!G13,X114+Y114)+MIN(MAX(0,Strategie!$C$9+SUMIFS(Sonderzahlungen!$D$8:$D$67,Sonderzahlungen!$G$8:$G$67,$B114,Sonderzahlungen!$E$8:$E$67,"Nach Strategie")-(IF(AND(Schulden!J8&lt;Schulden!J13,D114&gt;0),MAX(0,D114+E114-MIN(Schulden!G8,D114+E114)),0)+IF(AND(Schulden!J9&lt;Schulden!J13,H114&gt;0),MAX(0,H114+I114-MIN(Schulden!G9,H114+I114)),0)+IF(AND(Schulden!J10&lt;Schulden!J13,L114&gt;0),MAX(0,L114+M114-MIN(Schulden!G10,L114+M114)),0)+IF(AND(Schulden!J11&lt;Schulden!J13,P114&gt;0),MAX(0,P114+Q114-MIN(Schulden!G11,P114+Q114)),0)+IF(AND(Schulden!J12&lt;Schulden!J13,T114&gt;0),MAX(0,T114+U114-MIN(Schulden!G12,T114+U114)),0)+IF(AND(Schulden!J13&lt;Schulden!J13,X114&gt;0),MAX(0,X114+Y114-MIN(Schulden!G13,X114+Y114)),0)+IF(AND(Schulden!J14&lt;Schulden!J13,AB114&gt;0),MAX(0,AB114+AC114-MIN(Schulden!G14,AB114+AC114)),0)+IF(AND(Schulden!J15&lt;Schulden!J13,AF114&gt;0),MAX(0,AF114+AG114-MIN(Schulden!G15,AF114+AG114)),0)+IF(AND(Schulden!J16&lt;Schulden!J13,AJ114&gt;0),MAX(0,AJ114+AK114-MIN(Schulden!G16,AJ114+AK114)),0)+IF(AND(Schulden!J17&lt;Schulden!J13,AN114&gt;0),MAX(0,AN114+AO114-MIN(Schulden!G17,AN114+AO114)),0)+IF(AND(Schulden!J18&lt;Schulden!J13,AR114&gt;0),MAX(0,AR114+AS114-MIN(Schulden!G18,AR114+AS114)),0)+IF(AND(Schulden!J19&lt;Schulden!J13,AV114&gt;0),MAX(0,AV114+AW114-MIN(Schulden!G19,AV114+AW114)),0)+IF(AND(Schulden!J20&lt;Schulden!J13,AZ114&gt;0),MAX(0,AZ114+BA114-MIN(Schulden!G20,AZ114+BA114)),0)+IF(AND(Schulden!J21&lt;Schulden!J13,BD114&gt;0),MAX(0,BD114+BE114-MIN(Schulden!G21,BD114+BE114)),0)+IF(AND(Schulden!J22&lt;Schulden!J13,BH114&gt;0),MAX(0,BH114+BI114-MIN(Schulden!G22,BH114+BI114)),0))),MAX(0,X114+Y114-MIN(Schulden!G13,X114+Y114)))+SUMIFS(Sonderzahlungen!$D$8:$D$67,Sonderzahlungen!$G$8:$G$67,$B114,Sonderzahlungen!$E$8:$E$67,"Gezielte Schuld",Sonderzahlungen!$F$8:$F$67,Schulden!B13)))</f>
        <v/>
      </c>
      <c r="AA114" s="24">
        <f>MAX(0,X114+Y114-Z114)</f>
        <v/>
      </c>
      <c r="AB114" s="24">
        <f>AE113</f>
        <v/>
      </c>
      <c r="AC114" s="24">
        <f>IF(AB114&lt;=0,0,AB114*Schulden!F14/12)</f>
        <v/>
      </c>
      <c r="AD114" s="24">
        <f>IF(AB114&lt;=0,0,MIN(AB114+AC114,MIN(Schulden!G14,AB114+AC114)+MIN(MAX(0,Strategie!$C$9+SUMIFS(Sonderzahlungen!$D$8:$D$67,Sonderzahlungen!$G$8:$G$67,$B114,Sonderzahlungen!$E$8:$E$67,"Nach Strategie")-(IF(AND(Schulden!J8&lt;Schulden!J14,D114&gt;0),MAX(0,D114+E114-MIN(Schulden!G8,D114+E114)),0)+IF(AND(Schulden!J9&lt;Schulden!J14,H114&gt;0),MAX(0,H114+I114-MIN(Schulden!G9,H114+I114)),0)+IF(AND(Schulden!J10&lt;Schulden!J14,L114&gt;0),MAX(0,L114+M114-MIN(Schulden!G10,L114+M114)),0)+IF(AND(Schulden!J11&lt;Schulden!J14,P114&gt;0),MAX(0,P114+Q114-MIN(Schulden!G11,P114+Q114)),0)+IF(AND(Schulden!J12&lt;Schulden!J14,T114&gt;0),MAX(0,T114+U114-MIN(Schulden!G12,T114+U114)),0)+IF(AND(Schulden!J13&lt;Schulden!J14,X114&gt;0),MAX(0,X114+Y114-MIN(Schulden!G13,X114+Y114)),0)+IF(AND(Schulden!J14&lt;Schulden!J14,AB114&gt;0),MAX(0,AB114+AC114-MIN(Schulden!G14,AB114+AC114)),0)+IF(AND(Schulden!J15&lt;Schulden!J14,AF114&gt;0),MAX(0,AF114+AG114-MIN(Schulden!G15,AF114+AG114)),0)+IF(AND(Schulden!J16&lt;Schulden!J14,AJ114&gt;0),MAX(0,AJ114+AK114-MIN(Schulden!G16,AJ114+AK114)),0)+IF(AND(Schulden!J17&lt;Schulden!J14,AN114&gt;0),MAX(0,AN114+AO114-MIN(Schulden!G17,AN114+AO114)),0)+IF(AND(Schulden!J18&lt;Schulden!J14,AR114&gt;0),MAX(0,AR114+AS114-MIN(Schulden!G18,AR114+AS114)),0)+IF(AND(Schulden!J19&lt;Schulden!J14,AV114&gt;0),MAX(0,AV114+AW114-MIN(Schulden!G19,AV114+AW114)),0)+IF(AND(Schulden!J20&lt;Schulden!J14,AZ114&gt;0),MAX(0,AZ114+BA114-MIN(Schulden!G20,AZ114+BA114)),0)+IF(AND(Schulden!J21&lt;Schulden!J14,BD114&gt;0),MAX(0,BD114+BE114-MIN(Schulden!G21,BD114+BE114)),0)+IF(AND(Schulden!J22&lt;Schulden!J14,BH114&gt;0),MAX(0,BH114+BI114-MIN(Schulden!G22,BH114+BI114)),0))),MAX(0,AB114+AC114-MIN(Schulden!G14,AB114+AC114)))+SUMIFS(Sonderzahlungen!$D$8:$D$67,Sonderzahlungen!$G$8:$G$67,$B114,Sonderzahlungen!$E$8:$E$67,"Gezielte Schuld",Sonderzahlungen!$F$8:$F$67,Schulden!B14)))</f>
        <v/>
      </c>
      <c r="AE114" s="24">
        <f>MAX(0,AB114+AC114-AD114)</f>
        <v/>
      </c>
      <c r="AF114" s="24">
        <f>AI113</f>
        <v/>
      </c>
      <c r="AG114" s="24">
        <f>IF(AF114&lt;=0,0,AF114*Schulden!F15/12)</f>
        <v/>
      </c>
      <c r="AH114" s="24">
        <f>IF(AF114&lt;=0,0,MIN(AF114+AG114,MIN(Schulden!G15,AF114+AG114)+MIN(MAX(0,Strategie!$C$9+SUMIFS(Sonderzahlungen!$D$8:$D$67,Sonderzahlungen!$G$8:$G$67,$B114,Sonderzahlungen!$E$8:$E$67,"Nach Strategie")-(IF(AND(Schulden!J8&lt;Schulden!J15,D114&gt;0),MAX(0,D114+E114-MIN(Schulden!G8,D114+E114)),0)+IF(AND(Schulden!J9&lt;Schulden!J15,H114&gt;0),MAX(0,H114+I114-MIN(Schulden!G9,H114+I114)),0)+IF(AND(Schulden!J10&lt;Schulden!J15,L114&gt;0),MAX(0,L114+M114-MIN(Schulden!G10,L114+M114)),0)+IF(AND(Schulden!J11&lt;Schulden!J15,P114&gt;0),MAX(0,P114+Q114-MIN(Schulden!G11,P114+Q114)),0)+IF(AND(Schulden!J12&lt;Schulden!J15,T114&gt;0),MAX(0,T114+U114-MIN(Schulden!G12,T114+U114)),0)+IF(AND(Schulden!J13&lt;Schulden!J15,X114&gt;0),MAX(0,X114+Y114-MIN(Schulden!G13,X114+Y114)),0)+IF(AND(Schulden!J14&lt;Schulden!J15,AB114&gt;0),MAX(0,AB114+AC114-MIN(Schulden!G14,AB114+AC114)),0)+IF(AND(Schulden!J15&lt;Schulden!J15,AF114&gt;0),MAX(0,AF114+AG114-MIN(Schulden!G15,AF114+AG114)),0)+IF(AND(Schulden!J16&lt;Schulden!J15,AJ114&gt;0),MAX(0,AJ114+AK114-MIN(Schulden!G16,AJ114+AK114)),0)+IF(AND(Schulden!J17&lt;Schulden!J15,AN114&gt;0),MAX(0,AN114+AO114-MIN(Schulden!G17,AN114+AO114)),0)+IF(AND(Schulden!J18&lt;Schulden!J15,AR114&gt;0),MAX(0,AR114+AS114-MIN(Schulden!G18,AR114+AS114)),0)+IF(AND(Schulden!J19&lt;Schulden!J15,AV114&gt;0),MAX(0,AV114+AW114-MIN(Schulden!G19,AV114+AW114)),0)+IF(AND(Schulden!J20&lt;Schulden!J15,AZ114&gt;0),MAX(0,AZ114+BA114-MIN(Schulden!G20,AZ114+BA114)),0)+IF(AND(Schulden!J21&lt;Schulden!J15,BD114&gt;0),MAX(0,BD114+BE114-MIN(Schulden!G21,BD114+BE114)),0)+IF(AND(Schulden!J22&lt;Schulden!J15,BH114&gt;0),MAX(0,BH114+BI114-MIN(Schulden!G22,BH114+BI114)),0))),MAX(0,AF114+AG114-MIN(Schulden!G15,AF114+AG114)))+SUMIFS(Sonderzahlungen!$D$8:$D$67,Sonderzahlungen!$G$8:$G$67,$B114,Sonderzahlungen!$E$8:$E$67,"Gezielte Schuld",Sonderzahlungen!$F$8:$F$67,Schulden!B15)))</f>
        <v/>
      </c>
      <c r="AI114" s="24">
        <f>MAX(0,AF114+AG114-AH114)</f>
        <v/>
      </c>
      <c r="AJ114" s="24">
        <f>AM113</f>
        <v/>
      </c>
      <c r="AK114" s="24">
        <f>IF(AJ114&lt;=0,0,AJ114*Schulden!F16/12)</f>
        <v/>
      </c>
      <c r="AL114" s="24">
        <f>IF(AJ114&lt;=0,0,MIN(AJ114+AK114,MIN(Schulden!G16,AJ114+AK114)+MIN(MAX(0,Strategie!$C$9+SUMIFS(Sonderzahlungen!$D$8:$D$67,Sonderzahlungen!$G$8:$G$67,$B114,Sonderzahlungen!$E$8:$E$67,"Nach Strategie")-(IF(AND(Schulden!J8&lt;Schulden!J16,D114&gt;0),MAX(0,D114+E114-MIN(Schulden!G8,D114+E114)),0)+IF(AND(Schulden!J9&lt;Schulden!J16,H114&gt;0),MAX(0,H114+I114-MIN(Schulden!G9,H114+I114)),0)+IF(AND(Schulden!J10&lt;Schulden!J16,L114&gt;0),MAX(0,L114+M114-MIN(Schulden!G10,L114+M114)),0)+IF(AND(Schulden!J11&lt;Schulden!J16,P114&gt;0),MAX(0,P114+Q114-MIN(Schulden!G11,P114+Q114)),0)+IF(AND(Schulden!J12&lt;Schulden!J16,T114&gt;0),MAX(0,T114+U114-MIN(Schulden!G12,T114+U114)),0)+IF(AND(Schulden!J13&lt;Schulden!J16,X114&gt;0),MAX(0,X114+Y114-MIN(Schulden!G13,X114+Y114)),0)+IF(AND(Schulden!J14&lt;Schulden!J16,AB114&gt;0),MAX(0,AB114+AC114-MIN(Schulden!G14,AB114+AC114)),0)+IF(AND(Schulden!J15&lt;Schulden!J16,AF114&gt;0),MAX(0,AF114+AG114-MIN(Schulden!G15,AF114+AG114)),0)+IF(AND(Schulden!J16&lt;Schulden!J16,AJ114&gt;0),MAX(0,AJ114+AK114-MIN(Schulden!G16,AJ114+AK114)),0)+IF(AND(Schulden!J17&lt;Schulden!J16,AN114&gt;0),MAX(0,AN114+AO114-MIN(Schulden!G17,AN114+AO114)),0)+IF(AND(Schulden!J18&lt;Schulden!J16,AR114&gt;0),MAX(0,AR114+AS114-MIN(Schulden!G18,AR114+AS114)),0)+IF(AND(Schulden!J19&lt;Schulden!J16,AV114&gt;0),MAX(0,AV114+AW114-MIN(Schulden!G19,AV114+AW114)),0)+IF(AND(Schulden!J20&lt;Schulden!J16,AZ114&gt;0),MAX(0,AZ114+BA114-MIN(Schulden!G20,AZ114+BA114)),0)+IF(AND(Schulden!J21&lt;Schulden!J16,BD114&gt;0),MAX(0,BD114+BE114-MIN(Schulden!G21,BD114+BE114)),0)+IF(AND(Schulden!J22&lt;Schulden!J16,BH114&gt;0),MAX(0,BH114+BI114-MIN(Schulden!G22,BH114+BI114)),0))),MAX(0,AJ114+AK114-MIN(Schulden!G16,AJ114+AK114)))+SUMIFS(Sonderzahlungen!$D$8:$D$67,Sonderzahlungen!$G$8:$G$67,$B114,Sonderzahlungen!$E$8:$E$67,"Gezielte Schuld",Sonderzahlungen!$F$8:$F$67,Schulden!B16)))</f>
        <v/>
      </c>
      <c r="AM114" s="24">
        <f>MAX(0,AJ114+AK114-AL114)</f>
        <v/>
      </c>
      <c r="AN114" s="24">
        <f>AQ113</f>
        <v/>
      </c>
      <c r="AO114" s="24">
        <f>IF(AN114&lt;=0,0,AN114*Schulden!F17/12)</f>
        <v/>
      </c>
      <c r="AP114" s="24">
        <f>IF(AN114&lt;=0,0,MIN(AN114+AO114,MIN(Schulden!G17,AN114+AO114)+MIN(MAX(0,Strategie!$C$9+SUMIFS(Sonderzahlungen!$D$8:$D$67,Sonderzahlungen!$G$8:$G$67,$B114,Sonderzahlungen!$E$8:$E$67,"Nach Strategie")-(IF(AND(Schulden!J8&lt;Schulden!J17,D114&gt;0),MAX(0,D114+E114-MIN(Schulden!G8,D114+E114)),0)+IF(AND(Schulden!J9&lt;Schulden!J17,H114&gt;0),MAX(0,H114+I114-MIN(Schulden!G9,H114+I114)),0)+IF(AND(Schulden!J10&lt;Schulden!J17,L114&gt;0),MAX(0,L114+M114-MIN(Schulden!G10,L114+M114)),0)+IF(AND(Schulden!J11&lt;Schulden!J17,P114&gt;0),MAX(0,P114+Q114-MIN(Schulden!G11,P114+Q114)),0)+IF(AND(Schulden!J12&lt;Schulden!J17,T114&gt;0),MAX(0,T114+U114-MIN(Schulden!G12,T114+U114)),0)+IF(AND(Schulden!J13&lt;Schulden!J17,X114&gt;0),MAX(0,X114+Y114-MIN(Schulden!G13,X114+Y114)),0)+IF(AND(Schulden!J14&lt;Schulden!J17,AB114&gt;0),MAX(0,AB114+AC114-MIN(Schulden!G14,AB114+AC114)),0)+IF(AND(Schulden!J15&lt;Schulden!J17,AF114&gt;0),MAX(0,AF114+AG114-MIN(Schulden!G15,AF114+AG114)),0)+IF(AND(Schulden!J16&lt;Schulden!J17,AJ114&gt;0),MAX(0,AJ114+AK114-MIN(Schulden!G16,AJ114+AK114)),0)+IF(AND(Schulden!J17&lt;Schulden!J17,AN114&gt;0),MAX(0,AN114+AO114-MIN(Schulden!G17,AN114+AO114)),0)+IF(AND(Schulden!J18&lt;Schulden!J17,AR114&gt;0),MAX(0,AR114+AS114-MIN(Schulden!G18,AR114+AS114)),0)+IF(AND(Schulden!J19&lt;Schulden!J17,AV114&gt;0),MAX(0,AV114+AW114-MIN(Schulden!G19,AV114+AW114)),0)+IF(AND(Schulden!J20&lt;Schulden!J17,AZ114&gt;0),MAX(0,AZ114+BA114-MIN(Schulden!G20,AZ114+BA114)),0)+IF(AND(Schulden!J21&lt;Schulden!J17,BD114&gt;0),MAX(0,BD114+BE114-MIN(Schulden!G21,BD114+BE114)),0)+IF(AND(Schulden!J22&lt;Schulden!J17,BH114&gt;0),MAX(0,BH114+BI114-MIN(Schulden!G22,BH114+BI114)),0))),MAX(0,AN114+AO114-MIN(Schulden!G17,AN114+AO114)))+SUMIFS(Sonderzahlungen!$D$8:$D$67,Sonderzahlungen!$G$8:$G$67,$B114,Sonderzahlungen!$E$8:$E$67,"Gezielte Schuld",Sonderzahlungen!$F$8:$F$67,Schulden!B17)))</f>
        <v/>
      </c>
      <c r="AQ114" s="24">
        <f>MAX(0,AN114+AO114-AP114)</f>
        <v/>
      </c>
      <c r="AR114" s="24">
        <f>AU113</f>
        <v/>
      </c>
      <c r="AS114" s="24">
        <f>IF(AR114&lt;=0,0,AR114*Schulden!F18/12)</f>
        <v/>
      </c>
      <c r="AT114" s="24">
        <f>IF(AR114&lt;=0,0,MIN(AR114+AS114,MIN(Schulden!G18,AR114+AS114)+MIN(MAX(0,Strategie!$C$9+SUMIFS(Sonderzahlungen!$D$8:$D$67,Sonderzahlungen!$G$8:$G$67,$B114,Sonderzahlungen!$E$8:$E$67,"Nach Strategie")-(IF(AND(Schulden!J8&lt;Schulden!J18,D114&gt;0),MAX(0,D114+E114-MIN(Schulden!G8,D114+E114)),0)+IF(AND(Schulden!J9&lt;Schulden!J18,H114&gt;0),MAX(0,H114+I114-MIN(Schulden!G9,H114+I114)),0)+IF(AND(Schulden!J10&lt;Schulden!J18,L114&gt;0),MAX(0,L114+M114-MIN(Schulden!G10,L114+M114)),0)+IF(AND(Schulden!J11&lt;Schulden!J18,P114&gt;0),MAX(0,P114+Q114-MIN(Schulden!G11,P114+Q114)),0)+IF(AND(Schulden!J12&lt;Schulden!J18,T114&gt;0),MAX(0,T114+U114-MIN(Schulden!G12,T114+U114)),0)+IF(AND(Schulden!J13&lt;Schulden!J18,X114&gt;0),MAX(0,X114+Y114-MIN(Schulden!G13,X114+Y114)),0)+IF(AND(Schulden!J14&lt;Schulden!J18,AB114&gt;0),MAX(0,AB114+AC114-MIN(Schulden!G14,AB114+AC114)),0)+IF(AND(Schulden!J15&lt;Schulden!J18,AF114&gt;0),MAX(0,AF114+AG114-MIN(Schulden!G15,AF114+AG114)),0)+IF(AND(Schulden!J16&lt;Schulden!J18,AJ114&gt;0),MAX(0,AJ114+AK114-MIN(Schulden!G16,AJ114+AK114)),0)+IF(AND(Schulden!J17&lt;Schulden!J18,AN114&gt;0),MAX(0,AN114+AO114-MIN(Schulden!G17,AN114+AO114)),0)+IF(AND(Schulden!J18&lt;Schulden!J18,AR114&gt;0),MAX(0,AR114+AS114-MIN(Schulden!G18,AR114+AS114)),0)+IF(AND(Schulden!J19&lt;Schulden!J18,AV114&gt;0),MAX(0,AV114+AW114-MIN(Schulden!G19,AV114+AW114)),0)+IF(AND(Schulden!J20&lt;Schulden!J18,AZ114&gt;0),MAX(0,AZ114+BA114-MIN(Schulden!G20,AZ114+BA114)),0)+IF(AND(Schulden!J21&lt;Schulden!J18,BD114&gt;0),MAX(0,BD114+BE114-MIN(Schulden!G21,BD114+BE114)),0)+IF(AND(Schulden!J22&lt;Schulden!J18,BH114&gt;0),MAX(0,BH114+BI114-MIN(Schulden!G22,BH114+BI114)),0))),MAX(0,AR114+AS114-MIN(Schulden!G18,AR114+AS114)))+SUMIFS(Sonderzahlungen!$D$8:$D$67,Sonderzahlungen!$G$8:$G$67,$B114,Sonderzahlungen!$E$8:$E$67,"Gezielte Schuld",Sonderzahlungen!$F$8:$F$67,Schulden!B18)))</f>
        <v/>
      </c>
      <c r="AU114" s="24">
        <f>MAX(0,AR114+AS114-AT114)</f>
        <v/>
      </c>
      <c r="AV114" s="24">
        <f>AY113</f>
        <v/>
      </c>
      <c r="AW114" s="24">
        <f>IF(AV114&lt;=0,0,AV114*Schulden!F19/12)</f>
        <v/>
      </c>
      <c r="AX114" s="24">
        <f>IF(AV114&lt;=0,0,MIN(AV114+AW114,MIN(Schulden!G19,AV114+AW114)+MIN(MAX(0,Strategie!$C$9+SUMIFS(Sonderzahlungen!$D$8:$D$67,Sonderzahlungen!$G$8:$G$67,$B114,Sonderzahlungen!$E$8:$E$67,"Nach Strategie")-(IF(AND(Schulden!J8&lt;Schulden!J19,D114&gt;0),MAX(0,D114+E114-MIN(Schulden!G8,D114+E114)),0)+IF(AND(Schulden!J9&lt;Schulden!J19,H114&gt;0),MAX(0,H114+I114-MIN(Schulden!G9,H114+I114)),0)+IF(AND(Schulden!J10&lt;Schulden!J19,L114&gt;0),MAX(0,L114+M114-MIN(Schulden!G10,L114+M114)),0)+IF(AND(Schulden!J11&lt;Schulden!J19,P114&gt;0),MAX(0,P114+Q114-MIN(Schulden!G11,P114+Q114)),0)+IF(AND(Schulden!J12&lt;Schulden!J19,T114&gt;0),MAX(0,T114+U114-MIN(Schulden!G12,T114+U114)),0)+IF(AND(Schulden!J13&lt;Schulden!J19,X114&gt;0),MAX(0,X114+Y114-MIN(Schulden!G13,X114+Y114)),0)+IF(AND(Schulden!J14&lt;Schulden!J19,AB114&gt;0),MAX(0,AB114+AC114-MIN(Schulden!G14,AB114+AC114)),0)+IF(AND(Schulden!J15&lt;Schulden!J19,AF114&gt;0),MAX(0,AF114+AG114-MIN(Schulden!G15,AF114+AG114)),0)+IF(AND(Schulden!J16&lt;Schulden!J19,AJ114&gt;0),MAX(0,AJ114+AK114-MIN(Schulden!G16,AJ114+AK114)),0)+IF(AND(Schulden!J17&lt;Schulden!J19,AN114&gt;0),MAX(0,AN114+AO114-MIN(Schulden!G17,AN114+AO114)),0)+IF(AND(Schulden!J18&lt;Schulden!J19,AR114&gt;0),MAX(0,AR114+AS114-MIN(Schulden!G18,AR114+AS114)),0)+IF(AND(Schulden!J19&lt;Schulden!J19,AV114&gt;0),MAX(0,AV114+AW114-MIN(Schulden!G19,AV114+AW114)),0)+IF(AND(Schulden!J20&lt;Schulden!J19,AZ114&gt;0),MAX(0,AZ114+BA114-MIN(Schulden!G20,AZ114+BA114)),0)+IF(AND(Schulden!J21&lt;Schulden!J19,BD114&gt;0),MAX(0,BD114+BE114-MIN(Schulden!G21,BD114+BE114)),0)+IF(AND(Schulden!J22&lt;Schulden!J19,BH114&gt;0),MAX(0,BH114+BI114-MIN(Schulden!G22,BH114+BI114)),0))),MAX(0,AV114+AW114-MIN(Schulden!G19,AV114+AW114)))+SUMIFS(Sonderzahlungen!$D$8:$D$67,Sonderzahlungen!$G$8:$G$67,$B114,Sonderzahlungen!$E$8:$E$67,"Gezielte Schuld",Sonderzahlungen!$F$8:$F$67,Schulden!B19)))</f>
        <v/>
      </c>
      <c r="AY114" s="24">
        <f>MAX(0,AV114+AW114-AX114)</f>
        <v/>
      </c>
      <c r="AZ114" s="24">
        <f>BC113</f>
        <v/>
      </c>
      <c r="BA114" s="24">
        <f>IF(AZ114&lt;=0,0,AZ114*Schulden!F20/12)</f>
        <v/>
      </c>
      <c r="BB114" s="24">
        <f>IF(AZ114&lt;=0,0,MIN(AZ114+BA114,MIN(Schulden!G20,AZ114+BA114)+MIN(MAX(0,Strategie!$C$9+SUMIFS(Sonderzahlungen!$D$8:$D$67,Sonderzahlungen!$G$8:$G$67,$B114,Sonderzahlungen!$E$8:$E$67,"Nach Strategie")-(IF(AND(Schulden!J8&lt;Schulden!J20,D114&gt;0),MAX(0,D114+E114-MIN(Schulden!G8,D114+E114)),0)+IF(AND(Schulden!J9&lt;Schulden!J20,H114&gt;0),MAX(0,H114+I114-MIN(Schulden!G9,H114+I114)),0)+IF(AND(Schulden!J10&lt;Schulden!J20,L114&gt;0),MAX(0,L114+M114-MIN(Schulden!G10,L114+M114)),0)+IF(AND(Schulden!J11&lt;Schulden!J20,P114&gt;0),MAX(0,P114+Q114-MIN(Schulden!G11,P114+Q114)),0)+IF(AND(Schulden!J12&lt;Schulden!J20,T114&gt;0),MAX(0,T114+U114-MIN(Schulden!G12,T114+U114)),0)+IF(AND(Schulden!J13&lt;Schulden!J20,X114&gt;0),MAX(0,X114+Y114-MIN(Schulden!G13,X114+Y114)),0)+IF(AND(Schulden!J14&lt;Schulden!J20,AB114&gt;0),MAX(0,AB114+AC114-MIN(Schulden!G14,AB114+AC114)),0)+IF(AND(Schulden!J15&lt;Schulden!J20,AF114&gt;0),MAX(0,AF114+AG114-MIN(Schulden!G15,AF114+AG114)),0)+IF(AND(Schulden!J16&lt;Schulden!J20,AJ114&gt;0),MAX(0,AJ114+AK114-MIN(Schulden!G16,AJ114+AK114)),0)+IF(AND(Schulden!J17&lt;Schulden!J20,AN114&gt;0),MAX(0,AN114+AO114-MIN(Schulden!G17,AN114+AO114)),0)+IF(AND(Schulden!J18&lt;Schulden!J20,AR114&gt;0),MAX(0,AR114+AS114-MIN(Schulden!G18,AR114+AS114)),0)+IF(AND(Schulden!J19&lt;Schulden!J20,AV114&gt;0),MAX(0,AV114+AW114-MIN(Schulden!G19,AV114+AW114)),0)+IF(AND(Schulden!J20&lt;Schulden!J20,AZ114&gt;0),MAX(0,AZ114+BA114-MIN(Schulden!G20,AZ114+BA114)),0)+IF(AND(Schulden!J21&lt;Schulden!J20,BD114&gt;0),MAX(0,BD114+BE114-MIN(Schulden!G21,BD114+BE114)),0)+IF(AND(Schulden!J22&lt;Schulden!J20,BH114&gt;0),MAX(0,BH114+BI114-MIN(Schulden!G22,BH114+BI114)),0))),MAX(0,AZ114+BA114-MIN(Schulden!G20,AZ114+BA114)))+SUMIFS(Sonderzahlungen!$D$8:$D$67,Sonderzahlungen!$G$8:$G$67,$B114,Sonderzahlungen!$E$8:$E$67,"Gezielte Schuld",Sonderzahlungen!$F$8:$F$67,Schulden!B20)))</f>
        <v/>
      </c>
      <c r="BC114" s="24">
        <f>MAX(0,AZ114+BA114-BB114)</f>
        <v/>
      </c>
      <c r="BD114" s="24">
        <f>BG113</f>
        <v/>
      </c>
      <c r="BE114" s="24">
        <f>IF(BD114&lt;=0,0,BD114*Schulden!F21/12)</f>
        <v/>
      </c>
      <c r="BF114" s="24">
        <f>IF(BD114&lt;=0,0,MIN(BD114+BE114,MIN(Schulden!G21,BD114+BE114)+MIN(MAX(0,Strategie!$C$9+SUMIFS(Sonderzahlungen!$D$8:$D$67,Sonderzahlungen!$G$8:$G$67,$B114,Sonderzahlungen!$E$8:$E$67,"Nach Strategie")-(IF(AND(Schulden!J8&lt;Schulden!J21,D114&gt;0),MAX(0,D114+E114-MIN(Schulden!G8,D114+E114)),0)+IF(AND(Schulden!J9&lt;Schulden!J21,H114&gt;0),MAX(0,H114+I114-MIN(Schulden!G9,H114+I114)),0)+IF(AND(Schulden!J10&lt;Schulden!J21,L114&gt;0),MAX(0,L114+M114-MIN(Schulden!G10,L114+M114)),0)+IF(AND(Schulden!J11&lt;Schulden!J21,P114&gt;0),MAX(0,P114+Q114-MIN(Schulden!G11,P114+Q114)),0)+IF(AND(Schulden!J12&lt;Schulden!J21,T114&gt;0),MAX(0,T114+U114-MIN(Schulden!G12,T114+U114)),0)+IF(AND(Schulden!J13&lt;Schulden!J21,X114&gt;0),MAX(0,X114+Y114-MIN(Schulden!G13,X114+Y114)),0)+IF(AND(Schulden!J14&lt;Schulden!J21,AB114&gt;0),MAX(0,AB114+AC114-MIN(Schulden!G14,AB114+AC114)),0)+IF(AND(Schulden!J15&lt;Schulden!J21,AF114&gt;0),MAX(0,AF114+AG114-MIN(Schulden!G15,AF114+AG114)),0)+IF(AND(Schulden!J16&lt;Schulden!J21,AJ114&gt;0),MAX(0,AJ114+AK114-MIN(Schulden!G16,AJ114+AK114)),0)+IF(AND(Schulden!J17&lt;Schulden!J21,AN114&gt;0),MAX(0,AN114+AO114-MIN(Schulden!G17,AN114+AO114)),0)+IF(AND(Schulden!J18&lt;Schulden!J21,AR114&gt;0),MAX(0,AR114+AS114-MIN(Schulden!G18,AR114+AS114)),0)+IF(AND(Schulden!J19&lt;Schulden!J21,AV114&gt;0),MAX(0,AV114+AW114-MIN(Schulden!G19,AV114+AW114)),0)+IF(AND(Schulden!J20&lt;Schulden!J21,AZ114&gt;0),MAX(0,AZ114+BA114-MIN(Schulden!G20,AZ114+BA114)),0)+IF(AND(Schulden!J21&lt;Schulden!J21,BD114&gt;0),MAX(0,BD114+BE114-MIN(Schulden!G21,BD114+BE114)),0)+IF(AND(Schulden!J22&lt;Schulden!J21,BH114&gt;0),MAX(0,BH114+BI114-MIN(Schulden!G22,BH114+BI114)),0))),MAX(0,BD114+BE114-MIN(Schulden!G21,BD114+BE114)))+SUMIFS(Sonderzahlungen!$D$8:$D$67,Sonderzahlungen!$G$8:$G$67,$B114,Sonderzahlungen!$E$8:$E$67,"Gezielte Schuld",Sonderzahlungen!$F$8:$F$67,Schulden!B21)))</f>
        <v/>
      </c>
      <c r="BG114" s="24">
        <f>MAX(0,BD114+BE114-BF114)</f>
        <v/>
      </c>
      <c r="BH114" s="24">
        <f>BK113</f>
        <v/>
      </c>
      <c r="BI114" s="24">
        <f>IF(BH114&lt;=0,0,BH114*Schulden!F22/12)</f>
        <v/>
      </c>
      <c r="BJ114" s="24">
        <f>IF(BH114&lt;=0,0,MIN(BH114+BI114,MIN(Schulden!G22,BH114+BI114)+MIN(MAX(0,Strategie!$C$9+SUMIFS(Sonderzahlungen!$D$8:$D$67,Sonderzahlungen!$G$8:$G$67,$B114,Sonderzahlungen!$E$8:$E$67,"Nach Strategie")-(IF(AND(Schulden!J8&lt;Schulden!J22,D114&gt;0),MAX(0,D114+E114-MIN(Schulden!G8,D114+E114)),0)+IF(AND(Schulden!J9&lt;Schulden!J22,H114&gt;0),MAX(0,H114+I114-MIN(Schulden!G9,H114+I114)),0)+IF(AND(Schulden!J10&lt;Schulden!J22,L114&gt;0),MAX(0,L114+M114-MIN(Schulden!G10,L114+M114)),0)+IF(AND(Schulden!J11&lt;Schulden!J22,P114&gt;0),MAX(0,P114+Q114-MIN(Schulden!G11,P114+Q114)),0)+IF(AND(Schulden!J12&lt;Schulden!J22,T114&gt;0),MAX(0,T114+U114-MIN(Schulden!G12,T114+U114)),0)+IF(AND(Schulden!J13&lt;Schulden!J22,X114&gt;0),MAX(0,X114+Y114-MIN(Schulden!G13,X114+Y114)),0)+IF(AND(Schulden!J14&lt;Schulden!J22,AB114&gt;0),MAX(0,AB114+AC114-MIN(Schulden!G14,AB114+AC114)),0)+IF(AND(Schulden!J15&lt;Schulden!J22,AF114&gt;0),MAX(0,AF114+AG114-MIN(Schulden!G15,AF114+AG114)),0)+IF(AND(Schulden!J16&lt;Schulden!J22,AJ114&gt;0),MAX(0,AJ114+AK114-MIN(Schulden!G16,AJ114+AK114)),0)+IF(AND(Schulden!J17&lt;Schulden!J22,AN114&gt;0),MAX(0,AN114+AO114-MIN(Schulden!G17,AN114+AO114)),0)+IF(AND(Schulden!J18&lt;Schulden!J22,AR114&gt;0),MAX(0,AR114+AS114-MIN(Schulden!G18,AR114+AS114)),0)+IF(AND(Schulden!J19&lt;Schulden!J22,AV114&gt;0),MAX(0,AV114+AW114-MIN(Schulden!G19,AV114+AW114)),0)+IF(AND(Schulden!J20&lt;Schulden!J22,AZ114&gt;0),MAX(0,AZ114+BA114-MIN(Schulden!G20,AZ114+BA114)),0)+IF(AND(Schulden!J21&lt;Schulden!J22,BD114&gt;0),MAX(0,BD114+BE114-MIN(Schulden!G21,BD114+BE114)),0)+IF(AND(Schulden!J22&lt;Schulden!J22,BH114&gt;0),MAX(0,BH114+BI114-MIN(Schulden!G22,BH114+BI114)),0))),MAX(0,BH114+BI114-MIN(Schulden!G22,BH114+BI114)))+SUMIFS(Sonderzahlungen!$D$8:$D$67,Sonderzahlungen!$G$8:$G$67,$B114,Sonderzahlungen!$E$8:$E$67,"Gezielte Schuld",Sonderzahlungen!$F$8:$F$67,Schulden!B22)))</f>
        <v/>
      </c>
      <c r="BK114" s="24">
        <f>MAX(0,BH114+BI114-BJ114)</f>
        <v/>
      </c>
    </row>
    <row r="115">
      <c r="B115" s="23">
        <f>EDATE(B114,1)</f>
        <v/>
      </c>
      <c r="C115" s="24">
        <f>SUMIFS(Sonderzahlungen!$D$8:$D$67,Sonderzahlungen!$G$8:$G$67,B115)</f>
        <v/>
      </c>
      <c r="D115" s="24">
        <f>G114</f>
        <v/>
      </c>
      <c r="E115" s="24">
        <f>IF(D115&lt;=0,0,D115*Schulden!F8/12)</f>
        <v/>
      </c>
      <c r="F115" s="24">
        <f>IF(D115&lt;=0,0,MIN(D115+E115,MIN(Schulden!G8,D115+E115)+MIN(MAX(0,Strategie!$C$9+SUMIFS(Sonderzahlungen!$D$8:$D$67,Sonderzahlungen!$G$8:$G$67,$B115,Sonderzahlungen!$E$8:$E$67,"Nach Strategie")-(IF(AND(Schulden!J8&lt;Schulden!J8,D115&gt;0),MAX(0,D115+E115-MIN(Schulden!G8,D115+E115)),0)+IF(AND(Schulden!J9&lt;Schulden!J8,H115&gt;0),MAX(0,H115+I115-MIN(Schulden!G9,H115+I115)),0)+IF(AND(Schulden!J10&lt;Schulden!J8,L115&gt;0),MAX(0,L115+M115-MIN(Schulden!G10,L115+M115)),0)+IF(AND(Schulden!J11&lt;Schulden!J8,P115&gt;0),MAX(0,P115+Q115-MIN(Schulden!G11,P115+Q115)),0)+IF(AND(Schulden!J12&lt;Schulden!J8,T115&gt;0),MAX(0,T115+U115-MIN(Schulden!G12,T115+U115)),0)+IF(AND(Schulden!J13&lt;Schulden!J8,X115&gt;0),MAX(0,X115+Y115-MIN(Schulden!G13,X115+Y115)),0)+IF(AND(Schulden!J14&lt;Schulden!J8,AB115&gt;0),MAX(0,AB115+AC115-MIN(Schulden!G14,AB115+AC115)),0)+IF(AND(Schulden!J15&lt;Schulden!J8,AF115&gt;0),MAX(0,AF115+AG115-MIN(Schulden!G15,AF115+AG115)),0)+IF(AND(Schulden!J16&lt;Schulden!J8,AJ115&gt;0),MAX(0,AJ115+AK115-MIN(Schulden!G16,AJ115+AK115)),0)+IF(AND(Schulden!J17&lt;Schulden!J8,AN115&gt;0),MAX(0,AN115+AO115-MIN(Schulden!G17,AN115+AO115)),0)+IF(AND(Schulden!J18&lt;Schulden!J8,AR115&gt;0),MAX(0,AR115+AS115-MIN(Schulden!G18,AR115+AS115)),0)+IF(AND(Schulden!J19&lt;Schulden!J8,AV115&gt;0),MAX(0,AV115+AW115-MIN(Schulden!G19,AV115+AW115)),0)+IF(AND(Schulden!J20&lt;Schulden!J8,AZ115&gt;0),MAX(0,AZ115+BA115-MIN(Schulden!G20,AZ115+BA115)),0)+IF(AND(Schulden!J21&lt;Schulden!J8,BD115&gt;0),MAX(0,BD115+BE115-MIN(Schulden!G21,BD115+BE115)),0)+IF(AND(Schulden!J22&lt;Schulden!J8,BH115&gt;0),MAX(0,BH115+BI115-MIN(Schulden!G22,BH115+BI115)),0))),MAX(0,D115+E115-MIN(Schulden!G8,D115+E115)))+SUMIFS(Sonderzahlungen!$D$8:$D$67,Sonderzahlungen!$G$8:$G$67,$B115,Sonderzahlungen!$E$8:$E$67,"Gezielte Schuld",Sonderzahlungen!$F$8:$F$67,Schulden!B8)))</f>
        <v/>
      </c>
      <c r="G115" s="24">
        <f>MAX(0,D115+E115-F115)</f>
        <v/>
      </c>
      <c r="H115" s="24">
        <f>K114</f>
        <v/>
      </c>
      <c r="I115" s="24">
        <f>IF(H115&lt;=0,0,H115*Schulden!F9/12)</f>
        <v/>
      </c>
      <c r="J115" s="24">
        <f>IF(H115&lt;=0,0,MIN(H115+I115,MIN(Schulden!G9,H115+I115)+MIN(MAX(0,Strategie!$C$9+SUMIFS(Sonderzahlungen!$D$8:$D$67,Sonderzahlungen!$G$8:$G$67,$B115,Sonderzahlungen!$E$8:$E$67,"Nach Strategie")-(IF(AND(Schulden!J8&lt;Schulden!J9,D115&gt;0),MAX(0,D115+E115-MIN(Schulden!G8,D115+E115)),0)+IF(AND(Schulden!J9&lt;Schulden!J9,H115&gt;0),MAX(0,H115+I115-MIN(Schulden!G9,H115+I115)),0)+IF(AND(Schulden!J10&lt;Schulden!J9,L115&gt;0),MAX(0,L115+M115-MIN(Schulden!G10,L115+M115)),0)+IF(AND(Schulden!J11&lt;Schulden!J9,P115&gt;0),MAX(0,P115+Q115-MIN(Schulden!G11,P115+Q115)),0)+IF(AND(Schulden!J12&lt;Schulden!J9,T115&gt;0),MAX(0,T115+U115-MIN(Schulden!G12,T115+U115)),0)+IF(AND(Schulden!J13&lt;Schulden!J9,X115&gt;0),MAX(0,X115+Y115-MIN(Schulden!G13,X115+Y115)),0)+IF(AND(Schulden!J14&lt;Schulden!J9,AB115&gt;0),MAX(0,AB115+AC115-MIN(Schulden!G14,AB115+AC115)),0)+IF(AND(Schulden!J15&lt;Schulden!J9,AF115&gt;0),MAX(0,AF115+AG115-MIN(Schulden!G15,AF115+AG115)),0)+IF(AND(Schulden!J16&lt;Schulden!J9,AJ115&gt;0),MAX(0,AJ115+AK115-MIN(Schulden!G16,AJ115+AK115)),0)+IF(AND(Schulden!J17&lt;Schulden!J9,AN115&gt;0),MAX(0,AN115+AO115-MIN(Schulden!G17,AN115+AO115)),0)+IF(AND(Schulden!J18&lt;Schulden!J9,AR115&gt;0),MAX(0,AR115+AS115-MIN(Schulden!G18,AR115+AS115)),0)+IF(AND(Schulden!J19&lt;Schulden!J9,AV115&gt;0),MAX(0,AV115+AW115-MIN(Schulden!G19,AV115+AW115)),0)+IF(AND(Schulden!J20&lt;Schulden!J9,AZ115&gt;0),MAX(0,AZ115+BA115-MIN(Schulden!G20,AZ115+BA115)),0)+IF(AND(Schulden!J21&lt;Schulden!J9,BD115&gt;0),MAX(0,BD115+BE115-MIN(Schulden!G21,BD115+BE115)),0)+IF(AND(Schulden!J22&lt;Schulden!J9,BH115&gt;0),MAX(0,BH115+BI115-MIN(Schulden!G22,BH115+BI115)),0))),MAX(0,H115+I115-MIN(Schulden!G9,H115+I115)))+SUMIFS(Sonderzahlungen!$D$8:$D$67,Sonderzahlungen!$G$8:$G$67,$B115,Sonderzahlungen!$E$8:$E$67,"Gezielte Schuld",Sonderzahlungen!$F$8:$F$67,Schulden!B9)))</f>
        <v/>
      </c>
      <c r="K115" s="24">
        <f>MAX(0,H115+I115-J115)</f>
        <v/>
      </c>
      <c r="L115" s="24">
        <f>O114</f>
        <v/>
      </c>
      <c r="M115" s="24">
        <f>IF(L115&lt;=0,0,L115*Schulden!F10/12)</f>
        <v/>
      </c>
      <c r="N115" s="24">
        <f>IF(L115&lt;=0,0,MIN(L115+M115,MIN(Schulden!G10,L115+M115)+MIN(MAX(0,Strategie!$C$9+SUMIFS(Sonderzahlungen!$D$8:$D$67,Sonderzahlungen!$G$8:$G$67,$B115,Sonderzahlungen!$E$8:$E$67,"Nach Strategie")-(IF(AND(Schulden!J8&lt;Schulden!J10,D115&gt;0),MAX(0,D115+E115-MIN(Schulden!G8,D115+E115)),0)+IF(AND(Schulden!J9&lt;Schulden!J10,H115&gt;0),MAX(0,H115+I115-MIN(Schulden!G9,H115+I115)),0)+IF(AND(Schulden!J10&lt;Schulden!J10,L115&gt;0),MAX(0,L115+M115-MIN(Schulden!G10,L115+M115)),0)+IF(AND(Schulden!J11&lt;Schulden!J10,P115&gt;0),MAX(0,P115+Q115-MIN(Schulden!G11,P115+Q115)),0)+IF(AND(Schulden!J12&lt;Schulden!J10,T115&gt;0),MAX(0,T115+U115-MIN(Schulden!G12,T115+U115)),0)+IF(AND(Schulden!J13&lt;Schulden!J10,X115&gt;0),MAX(0,X115+Y115-MIN(Schulden!G13,X115+Y115)),0)+IF(AND(Schulden!J14&lt;Schulden!J10,AB115&gt;0),MAX(0,AB115+AC115-MIN(Schulden!G14,AB115+AC115)),0)+IF(AND(Schulden!J15&lt;Schulden!J10,AF115&gt;0),MAX(0,AF115+AG115-MIN(Schulden!G15,AF115+AG115)),0)+IF(AND(Schulden!J16&lt;Schulden!J10,AJ115&gt;0),MAX(0,AJ115+AK115-MIN(Schulden!G16,AJ115+AK115)),0)+IF(AND(Schulden!J17&lt;Schulden!J10,AN115&gt;0),MAX(0,AN115+AO115-MIN(Schulden!G17,AN115+AO115)),0)+IF(AND(Schulden!J18&lt;Schulden!J10,AR115&gt;0),MAX(0,AR115+AS115-MIN(Schulden!G18,AR115+AS115)),0)+IF(AND(Schulden!J19&lt;Schulden!J10,AV115&gt;0),MAX(0,AV115+AW115-MIN(Schulden!G19,AV115+AW115)),0)+IF(AND(Schulden!J20&lt;Schulden!J10,AZ115&gt;0),MAX(0,AZ115+BA115-MIN(Schulden!G20,AZ115+BA115)),0)+IF(AND(Schulden!J21&lt;Schulden!J10,BD115&gt;0),MAX(0,BD115+BE115-MIN(Schulden!G21,BD115+BE115)),0)+IF(AND(Schulden!J22&lt;Schulden!J10,BH115&gt;0),MAX(0,BH115+BI115-MIN(Schulden!G22,BH115+BI115)),0))),MAX(0,L115+M115-MIN(Schulden!G10,L115+M115)))+SUMIFS(Sonderzahlungen!$D$8:$D$67,Sonderzahlungen!$G$8:$G$67,$B115,Sonderzahlungen!$E$8:$E$67,"Gezielte Schuld",Sonderzahlungen!$F$8:$F$67,Schulden!B10)))</f>
        <v/>
      </c>
      <c r="O115" s="24">
        <f>MAX(0,L115+M115-N115)</f>
        <v/>
      </c>
      <c r="P115" s="24">
        <f>S114</f>
        <v/>
      </c>
      <c r="Q115" s="24">
        <f>IF(P115&lt;=0,0,P115*Schulden!F11/12)</f>
        <v/>
      </c>
      <c r="R115" s="24">
        <f>IF(P115&lt;=0,0,MIN(P115+Q115,MIN(Schulden!G11,P115+Q115)+MIN(MAX(0,Strategie!$C$9+SUMIFS(Sonderzahlungen!$D$8:$D$67,Sonderzahlungen!$G$8:$G$67,$B115,Sonderzahlungen!$E$8:$E$67,"Nach Strategie")-(IF(AND(Schulden!J8&lt;Schulden!J11,D115&gt;0),MAX(0,D115+E115-MIN(Schulden!G8,D115+E115)),0)+IF(AND(Schulden!J9&lt;Schulden!J11,H115&gt;0),MAX(0,H115+I115-MIN(Schulden!G9,H115+I115)),0)+IF(AND(Schulden!J10&lt;Schulden!J11,L115&gt;0),MAX(0,L115+M115-MIN(Schulden!G10,L115+M115)),0)+IF(AND(Schulden!J11&lt;Schulden!J11,P115&gt;0),MAX(0,P115+Q115-MIN(Schulden!G11,P115+Q115)),0)+IF(AND(Schulden!J12&lt;Schulden!J11,T115&gt;0),MAX(0,T115+U115-MIN(Schulden!G12,T115+U115)),0)+IF(AND(Schulden!J13&lt;Schulden!J11,X115&gt;0),MAX(0,X115+Y115-MIN(Schulden!G13,X115+Y115)),0)+IF(AND(Schulden!J14&lt;Schulden!J11,AB115&gt;0),MAX(0,AB115+AC115-MIN(Schulden!G14,AB115+AC115)),0)+IF(AND(Schulden!J15&lt;Schulden!J11,AF115&gt;0),MAX(0,AF115+AG115-MIN(Schulden!G15,AF115+AG115)),0)+IF(AND(Schulden!J16&lt;Schulden!J11,AJ115&gt;0),MAX(0,AJ115+AK115-MIN(Schulden!G16,AJ115+AK115)),0)+IF(AND(Schulden!J17&lt;Schulden!J11,AN115&gt;0),MAX(0,AN115+AO115-MIN(Schulden!G17,AN115+AO115)),0)+IF(AND(Schulden!J18&lt;Schulden!J11,AR115&gt;0),MAX(0,AR115+AS115-MIN(Schulden!G18,AR115+AS115)),0)+IF(AND(Schulden!J19&lt;Schulden!J11,AV115&gt;0),MAX(0,AV115+AW115-MIN(Schulden!G19,AV115+AW115)),0)+IF(AND(Schulden!J20&lt;Schulden!J11,AZ115&gt;0),MAX(0,AZ115+BA115-MIN(Schulden!G20,AZ115+BA115)),0)+IF(AND(Schulden!J21&lt;Schulden!J11,BD115&gt;0),MAX(0,BD115+BE115-MIN(Schulden!G21,BD115+BE115)),0)+IF(AND(Schulden!J22&lt;Schulden!J11,BH115&gt;0),MAX(0,BH115+BI115-MIN(Schulden!G22,BH115+BI115)),0))),MAX(0,P115+Q115-MIN(Schulden!G11,P115+Q115)))+SUMIFS(Sonderzahlungen!$D$8:$D$67,Sonderzahlungen!$G$8:$G$67,$B115,Sonderzahlungen!$E$8:$E$67,"Gezielte Schuld",Sonderzahlungen!$F$8:$F$67,Schulden!B11)))</f>
        <v/>
      </c>
      <c r="S115" s="24">
        <f>MAX(0,P115+Q115-R115)</f>
        <v/>
      </c>
      <c r="T115" s="24">
        <f>W114</f>
        <v/>
      </c>
      <c r="U115" s="24">
        <f>IF(T115&lt;=0,0,T115*Schulden!F12/12)</f>
        <v/>
      </c>
      <c r="V115" s="24">
        <f>IF(T115&lt;=0,0,MIN(T115+U115,MIN(Schulden!G12,T115+U115)+MIN(MAX(0,Strategie!$C$9+SUMIFS(Sonderzahlungen!$D$8:$D$67,Sonderzahlungen!$G$8:$G$67,$B115,Sonderzahlungen!$E$8:$E$67,"Nach Strategie")-(IF(AND(Schulden!J8&lt;Schulden!J12,D115&gt;0),MAX(0,D115+E115-MIN(Schulden!G8,D115+E115)),0)+IF(AND(Schulden!J9&lt;Schulden!J12,H115&gt;0),MAX(0,H115+I115-MIN(Schulden!G9,H115+I115)),0)+IF(AND(Schulden!J10&lt;Schulden!J12,L115&gt;0),MAX(0,L115+M115-MIN(Schulden!G10,L115+M115)),0)+IF(AND(Schulden!J11&lt;Schulden!J12,P115&gt;0),MAX(0,P115+Q115-MIN(Schulden!G11,P115+Q115)),0)+IF(AND(Schulden!J12&lt;Schulden!J12,T115&gt;0),MAX(0,T115+U115-MIN(Schulden!G12,T115+U115)),0)+IF(AND(Schulden!J13&lt;Schulden!J12,X115&gt;0),MAX(0,X115+Y115-MIN(Schulden!G13,X115+Y115)),0)+IF(AND(Schulden!J14&lt;Schulden!J12,AB115&gt;0),MAX(0,AB115+AC115-MIN(Schulden!G14,AB115+AC115)),0)+IF(AND(Schulden!J15&lt;Schulden!J12,AF115&gt;0),MAX(0,AF115+AG115-MIN(Schulden!G15,AF115+AG115)),0)+IF(AND(Schulden!J16&lt;Schulden!J12,AJ115&gt;0),MAX(0,AJ115+AK115-MIN(Schulden!G16,AJ115+AK115)),0)+IF(AND(Schulden!J17&lt;Schulden!J12,AN115&gt;0),MAX(0,AN115+AO115-MIN(Schulden!G17,AN115+AO115)),0)+IF(AND(Schulden!J18&lt;Schulden!J12,AR115&gt;0),MAX(0,AR115+AS115-MIN(Schulden!G18,AR115+AS115)),0)+IF(AND(Schulden!J19&lt;Schulden!J12,AV115&gt;0),MAX(0,AV115+AW115-MIN(Schulden!G19,AV115+AW115)),0)+IF(AND(Schulden!J20&lt;Schulden!J12,AZ115&gt;0),MAX(0,AZ115+BA115-MIN(Schulden!G20,AZ115+BA115)),0)+IF(AND(Schulden!J21&lt;Schulden!J12,BD115&gt;0),MAX(0,BD115+BE115-MIN(Schulden!G21,BD115+BE115)),0)+IF(AND(Schulden!J22&lt;Schulden!J12,BH115&gt;0),MAX(0,BH115+BI115-MIN(Schulden!G22,BH115+BI115)),0))),MAX(0,T115+U115-MIN(Schulden!G12,T115+U115)))+SUMIFS(Sonderzahlungen!$D$8:$D$67,Sonderzahlungen!$G$8:$G$67,$B115,Sonderzahlungen!$E$8:$E$67,"Gezielte Schuld",Sonderzahlungen!$F$8:$F$67,Schulden!B12)))</f>
        <v/>
      </c>
      <c r="W115" s="24">
        <f>MAX(0,T115+U115-V115)</f>
        <v/>
      </c>
      <c r="X115" s="24">
        <f>AA114</f>
        <v/>
      </c>
      <c r="Y115" s="24">
        <f>IF(X115&lt;=0,0,X115*Schulden!F13/12)</f>
        <v/>
      </c>
      <c r="Z115" s="24">
        <f>IF(X115&lt;=0,0,MIN(X115+Y115,MIN(Schulden!G13,X115+Y115)+MIN(MAX(0,Strategie!$C$9+SUMIFS(Sonderzahlungen!$D$8:$D$67,Sonderzahlungen!$G$8:$G$67,$B115,Sonderzahlungen!$E$8:$E$67,"Nach Strategie")-(IF(AND(Schulden!J8&lt;Schulden!J13,D115&gt;0),MAX(0,D115+E115-MIN(Schulden!G8,D115+E115)),0)+IF(AND(Schulden!J9&lt;Schulden!J13,H115&gt;0),MAX(0,H115+I115-MIN(Schulden!G9,H115+I115)),0)+IF(AND(Schulden!J10&lt;Schulden!J13,L115&gt;0),MAX(0,L115+M115-MIN(Schulden!G10,L115+M115)),0)+IF(AND(Schulden!J11&lt;Schulden!J13,P115&gt;0),MAX(0,P115+Q115-MIN(Schulden!G11,P115+Q115)),0)+IF(AND(Schulden!J12&lt;Schulden!J13,T115&gt;0),MAX(0,T115+U115-MIN(Schulden!G12,T115+U115)),0)+IF(AND(Schulden!J13&lt;Schulden!J13,X115&gt;0),MAX(0,X115+Y115-MIN(Schulden!G13,X115+Y115)),0)+IF(AND(Schulden!J14&lt;Schulden!J13,AB115&gt;0),MAX(0,AB115+AC115-MIN(Schulden!G14,AB115+AC115)),0)+IF(AND(Schulden!J15&lt;Schulden!J13,AF115&gt;0),MAX(0,AF115+AG115-MIN(Schulden!G15,AF115+AG115)),0)+IF(AND(Schulden!J16&lt;Schulden!J13,AJ115&gt;0),MAX(0,AJ115+AK115-MIN(Schulden!G16,AJ115+AK115)),0)+IF(AND(Schulden!J17&lt;Schulden!J13,AN115&gt;0),MAX(0,AN115+AO115-MIN(Schulden!G17,AN115+AO115)),0)+IF(AND(Schulden!J18&lt;Schulden!J13,AR115&gt;0),MAX(0,AR115+AS115-MIN(Schulden!G18,AR115+AS115)),0)+IF(AND(Schulden!J19&lt;Schulden!J13,AV115&gt;0),MAX(0,AV115+AW115-MIN(Schulden!G19,AV115+AW115)),0)+IF(AND(Schulden!J20&lt;Schulden!J13,AZ115&gt;0),MAX(0,AZ115+BA115-MIN(Schulden!G20,AZ115+BA115)),0)+IF(AND(Schulden!J21&lt;Schulden!J13,BD115&gt;0),MAX(0,BD115+BE115-MIN(Schulden!G21,BD115+BE115)),0)+IF(AND(Schulden!J22&lt;Schulden!J13,BH115&gt;0),MAX(0,BH115+BI115-MIN(Schulden!G22,BH115+BI115)),0))),MAX(0,X115+Y115-MIN(Schulden!G13,X115+Y115)))+SUMIFS(Sonderzahlungen!$D$8:$D$67,Sonderzahlungen!$G$8:$G$67,$B115,Sonderzahlungen!$E$8:$E$67,"Gezielte Schuld",Sonderzahlungen!$F$8:$F$67,Schulden!B13)))</f>
        <v/>
      </c>
      <c r="AA115" s="24">
        <f>MAX(0,X115+Y115-Z115)</f>
        <v/>
      </c>
      <c r="AB115" s="24">
        <f>AE114</f>
        <v/>
      </c>
      <c r="AC115" s="24">
        <f>IF(AB115&lt;=0,0,AB115*Schulden!F14/12)</f>
        <v/>
      </c>
      <c r="AD115" s="24">
        <f>IF(AB115&lt;=0,0,MIN(AB115+AC115,MIN(Schulden!G14,AB115+AC115)+MIN(MAX(0,Strategie!$C$9+SUMIFS(Sonderzahlungen!$D$8:$D$67,Sonderzahlungen!$G$8:$G$67,$B115,Sonderzahlungen!$E$8:$E$67,"Nach Strategie")-(IF(AND(Schulden!J8&lt;Schulden!J14,D115&gt;0),MAX(0,D115+E115-MIN(Schulden!G8,D115+E115)),0)+IF(AND(Schulden!J9&lt;Schulden!J14,H115&gt;0),MAX(0,H115+I115-MIN(Schulden!G9,H115+I115)),0)+IF(AND(Schulden!J10&lt;Schulden!J14,L115&gt;0),MAX(0,L115+M115-MIN(Schulden!G10,L115+M115)),0)+IF(AND(Schulden!J11&lt;Schulden!J14,P115&gt;0),MAX(0,P115+Q115-MIN(Schulden!G11,P115+Q115)),0)+IF(AND(Schulden!J12&lt;Schulden!J14,T115&gt;0),MAX(0,T115+U115-MIN(Schulden!G12,T115+U115)),0)+IF(AND(Schulden!J13&lt;Schulden!J14,X115&gt;0),MAX(0,X115+Y115-MIN(Schulden!G13,X115+Y115)),0)+IF(AND(Schulden!J14&lt;Schulden!J14,AB115&gt;0),MAX(0,AB115+AC115-MIN(Schulden!G14,AB115+AC115)),0)+IF(AND(Schulden!J15&lt;Schulden!J14,AF115&gt;0),MAX(0,AF115+AG115-MIN(Schulden!G15,AF115+AG115)),0)+IF(AND(Schulden!J16&lt;Schulden!J14,AJ115&gt;0),MAX(0,AJ115+AK115-MIN(Schulden!G16,AJ115+AK115)),0)+IF(AND(Schulden!J17&lt;Schulden!J14,AN115&gt;0),MAX(0,AN115+AO115-MIN(Schulden!G17,AN115+AO115)),0)+IF(AND(Schulden!J18&lt;Schulden!J14,AR115&gt;0),MAX(0,AR115+AS115-MIN(Schulden!G18,AR115+AS115)),0)+IF(AND(Schulden!J19&lt;Schulden!J14,AV115&gt;0),MAX(0,AV115+AW115-MIN(Schulden!G19,AV115+AW115)),0)+IF(AND(Schulden!J20&lt;Schulden!J14,AZ115&gt;0),MAX(0,AZ115+BA115-MIN(Schulden!G20,AZ115+BA115)),0)+IF(AND(Schulden!J21&lt;Schulden!J14,BD115&gt;0),MAX(0,BD115+BE115-MIN(Schulden!G21,BD115+BE115)),0)+IF(AND(Schulden!J22&lt;Schulden!J14,BH115&gt;0),MAX(0,BH115+BI115-MIN(Schulden!G22,BH115+BI115)),0))),MAX(0,AB115+AC115-MIN(Schulden!G14,AB115+AC115)))+SUMIFS(Sonderzahlungen!$D$8:$D$67,Sonderzahlungen!$G$8:$G$67,$B115,Sonderzahlungen!$E$8:$E$67,"Gezielte Schuld",Sonderzahlungen!$F$8:$F$67,Schulden!B14)))</f>
        <v/>
      </c>
      <c r="AE115" s="24">
        <f>MAX(0,AB115+AC115-AD115)</f>
        <v/>
      </c>
      <c r="AF115" s="24">
        <f>AI114</f>
        <v/>
      </c>
      <c r="AG115" s="24">
        <f>IF(AF115&lt;=0,0,AF115*Schulden!F15/12)</f>
        <v/>
      </c>
      <c r="AH115" s="24">
        <f>IF(AF115&lt;=0,0,MIN(AF115+AG115,MIN(Schulden!G15,AF115+AG115)+MIN(MAX(0,Strategie!$C$9+SUMIFS(Sonderzahlungen!$D$8:$D$67,Sonderzahlungen!$G$8:$G$67,$B115,Sonderzahlungen!$E$8:$E$67,"Nach Strategie")-(IF(AND(Schulden!J8&lt;Schulden!J15,D115&gt;0),MAX(0,D115+E115-MIN(Schulden!G8,D115+E115)),0)+IF(AND(Schulden!J9&lt;Schulden!J15,H115&gt;0),MAX(0,H115+I115-MIN(Schulden!G9,H115+I115)),0)+IF(AND(Schulden!J10&lt;Schulden!J15,L115&gt;0),MAX(0,L115+M115-MIN(Schulden!G10,L115+M115)),0)+IF(AND(Schulden!J11&lt;Schulden!J15,P115&gt;0),MAX(0,P115+Q115-MIN(Schulden!G11,P115+Q115)),0)+IF(AND(Schulden!J12&lt;Schulden!J15,T115&gt;0),MAX(0,T115+U115-MIN(Schulden!G12,T115+U115)),0)+IF(AND(Schulden!J13&lt;Schulden!J15,X115&gt;0),MAX(0,X115+Y115-MIN(Schulden!G13,X115+Y115)),0)+IF(AND(Schulden!J14&lt;Schulden!J15,AB115&gt;0),MAX(0,AB115+AC115-MIN(Schulden!G14,AB115+AC115)),0)+IF(AND(Schulden!J15&lt;Schulden!J15,AF115&gt;0),MAX(0,AF115+AG115-MIN(Schulden!G15,AF115+AG115)),0)+IF(AND(Schulden!J16&lt;Schulden!J15,AJ115&gt;0),MAX(0,AJ115+AK115-MIN(Schulden!G16,AJ115+AK115)),0)+IF(AND(Schulden!J17&lt;Schulden!J15,AN115&gt;0),MAX(0,AN115+AO115-MIN(Schulden!G17,AN115+AO115)),0)+IF(AND(Schulden!J18&lt;Schulden!J15,AR115&gt;0),MAX(0,AR115+AS115-MIN(Schulden!G18,AR115+AS115)),0)+IF(AND(Schulden!J19&lt;Schulden!J15,AV115&gt;0),MAX(0,AV115+AW115-MIN(Schulden!G19,AV115+AW115)),0)+IF(AND(Schulden!J20&lt;Schulden!J15,AZ115&gt;0),MAX(0,AZ115+BA115-MIN(Schulden!G20,AZ115+BA115)),0)+IF(AND(Schulden!J21&lt;Schulden!J15,BD115&gt;0),MAX(0,BD115+BE115-MIN(Schulden!G21,BD115+BE115)),0)+IF(AND(Schulden!J22&lt;Schulden!J15,BH115&gt;0),MAX(0,BH115+BI115-MIN(Schulden!G22,BH115+BI115)),0))),MAX(0,AF115+AG115-MIN(Schulden!G15,AF115+AG115)))+SUMIFS(Sonderzahlungen!$D$8:$D$67,Sonderzahlungen!$G$8:$G$67,$B115,Sonderzahlungen!$E$8:$E$67,"Gezielte Schuld",Sonderzahlungen!$F$8:$F$67,Schulden!B15)))</f>
        <v/>
      </c>
      <c r="AI115" s="24">
        <f>MAX(0,AF115+AG115-AH115)</f>
        <v/>
      </c>
      <c r="AJ115" s="24">
        <f>AM114</f>
        <v/>
      </c>
      <c r="AK115" s="24">
        <f>IF(AJ115&lt;=0,0,AJ115*Schulden!F16/12)</f>
        <v/>
      </c>
      <c r="AL115" s="24">
        <f>IF(AJ115&lt;=0,0,MIN(AJ115+AK115,MIN(Schulden!G16,AJ115+AK115)+MIN(MAX(0,Strategie!$C$9+SUMIFS(Sonderzahlungen!$D$8:$D$67,Sonderzahlungen!$G$8:$G$67,$B115,Sonderzahlungen!$E$8:$E$67,"Nach Strategie")-(IF(AND(Schulden!J8&lt;Schulden!J16,D115&gt;0),MAX(0,D115+E115-MIN(Schulden!G8,D115+E115)),0)+IF(AND(Schulden!J9&lt;Schulden!J16,H115&gt;0),MAX(0,H115+I115-MIN(Schulden!G9,H115+I115)),0)+IF(AND(Schulden!J10&lt;Schulden!J16,L115&gt;0),MAX(0,L115+M115-MIN(Schulden!G10,L115+M115)),0)+IF(AND(Schulden!J11&lt;Schulden!J16,P115&gt;0),MAX(0,P115+Q115-MIN(Schulden!G11,P115+Q115)),0)+IF(AND(Schulden!J12&lt;Schulden!J16,T115&gt;0),MAX(0,T115+U115-MIN(Schulden!G12,T115+U115)),0)+IF(AND(Schulden!J13&lt;Schulden!J16,X115&gt;0),MAX(0,X115+Y115-MIN(Schulden!G13,X115+Y115)),0)+IF(AND(Schulden!J14&lt;Schulden!J16,AB115&gt;0),MAX(0,AB115+AC115-MIN(Schulden!G14,AB115+AC115)),0)+IF(AND(Schulden!J15&lt;Schulden!J16,AF115&gt;0),MAX(0,AF115+AG115-MIN(Schulden!G15,AF115+AG115)),0)+IF(AND(Schulden!J16&lt;Schulden!J16,AJ115&gt;0),MAX(0,AJ115+AK115-MIN(Schulden!G16,AJ115+AK115)),0)+IF(AND(Schulden!J17&lt;Schulden!J16,AN115&gt;0),MAX(0,AN115+AO115-MIN(Schulden!G17,AN115+AO115)),0)+IF(AND(Schulden!J18&lt;Schulden!J16,AR115&gt;0),MAX(0,AR115+AS115-MIN(Schulden!G18,AR115+AS115)),0)+IF(AND(Schulden!J19&lt;Schulden!J16,AV115&gt;0),MAX(0,AV115+AW115-MIN(Schulden!G19,AV115+AW115)),0)+IF(AND(Schulden!J20&lt;Schulden!J16,AZ115&gt;0),MAX(0,AZ115+BA115-MIN(Schulden!G20,AZ115+BA115)),0)+IF(AND(Schulden!J21&lt;Schulden!J16,BD115&gt;0),MAX(0,BD115+BE115-MIN(Schulden!G21,BD115+BE115)),0)+IF(AND(Schulden!J22&lt;Schulden!J16,BH115&gt;0),MAX(0,BH115+BI115-MIN(Schulden!G22,BH115+BI115)),0))),MAX(0,AJ115+AK115-MIN(Schulden!G16,AJ115+AK115)))+SUMIFS(Sonderzahlungen!$D$8:$D$67,Sonderzahlungen!$G$8:$G$67,$B115,Sonderzahlungen!$E$8:$E$67,"Gezielte Schuld",Sonderzahlungen!$F$8:$F$67,Schulden!B16)))</f>
        <v/>
      </c>
      <c r="AM115" s="24">
        <f>MAX(0,AJ115+AK115-AL115)</f>
        <v/>
      </c>
      <c r="AN115" s="24">
        <f>AQ114</f>
        <v/>
      </c>
      <c r="AO115" s="24">
        <f>IF(AN115&lt;=0,0,AN115*Schulden!F17/12)</f>
        <v/>
      </c>
      <c r="AP115" s="24">
        <f>IF(AN115&lt;=0,0,MIN(AN115+AO115,MIN(Schulden!G17,AN115+AO115)+MIN(MAX(0,Strategie!$C$9+SUMIFS(Sonderzahlungen!$D$8:$D$67,Sonderzahlungen!$G$8:$G$67,$B115,Sonderzahlungen!$E$8:$E$67,"Nach Strategie")-(IF(AND(Schulden!J8&lt;Schulden!J17,D115&gt;0),MAX(0,D115+E115-MIN(Schulden!G8,D115+E115)),0)+IF(AND(Schulden!J9&lt;Schulden!J17,H115&gt;0),MAX(0,H115+I115-MIN(Schulden!G9,H115+I115)),0)+IF(AND(Schulden!J10&lt;Schulden!J17,L115&gt;0),MAX(0,L115+M115-MIN(Schulden!G10,L115+M115)),0)+IF(AND(Schulden!J11&lt;Schulden!J17,P115&gt;0),MAX(0,P115+Q115-MIN(Schulden!G11,P115+Q115)),0)+IF(AND(Schulden!J12&lt;Schulden!J17,T115&gt;0),MAX(0,T115+U115-MIN(Schulden!G12,T115+U115)),0)+IF(AND(Schulden!J13&lt;Schulden!J17,X115&gt;0),MAX(0,X115+Y115-MIN(Schulden!G13,X115+Y115)),0)+IF(AND(Schulden!J14&lt;Schulden!J17,AB115&gt;0),MAX(0,AB115+AC115-MIN(Schulden!G14,AB115+AC115)),0)+IF(AND(Schulden!J15&lt;Schulden!J17,AF115&gt;0),MAX(0,AF115+AG115-MIN(Schulden!G15,AF115+AG115)),0)+IF(AND(Schulden!J16&lt;Schulden!J17,AJ115&gt;0),MAX(0,AJ115+AK115-MIN(Schulden!G16,AJ115+AK115)),0)+IF(AND(Schulden!J17&lt;Schulden!J17,AN115&gt;0),MAX(0,AN115+AO115-MIN(Schulden!G17,AN115+AO115)),0)+IF(AND(Schulden!J18&lt;Schulden!J17,AR115&gt;0),MAX(0,AR115+AS115-MIN(Schulden!G18,AR115+AS115)),0)+IF(AND(Schulden!J19&lt;Schulden!J17,AV115&gt;0),MAX(0,AV115+AW115-MIN(Schulden!G19,AV115+AW115)),0)+IF(AND(Schulden!J20&lt;Schulden!J17,AZ115&gt;0),MAX(0,AZ115+BA115-MIN(Schulden!G20,AZ115+BA115)),0)+IF(AND(Schulden!J21&lt;Schulden!J17,BD115&gt;0),MAX(0,BD115+BE115-MIN(Schulden!G21,BD115+BE115)),0)+IF(AND(Schulden!J22&lt;Schulden!J17,BH115&gt;0),MAX(0,BH115+BI115-MIN(Schulden!G22,BH115+BI115)),0))),MAX(0,AN115+AO115-MIN(Schulden!G17,AN115+AO115)))+SUMIFS(Sonderzahlungen!$D$8:$D$67,Sonderzahlungen!$G$8:$G$67,$B115,Sonderzahlungen!$E$8:$E$67,"Gezielte Schuld",Sonderzahlungen!$F$8:$F$67,Schulden!B17)))</f>
        <v/>
      </c>
      <c r="AQ115" s="24">
        <f>MAX(0,AN115+AO115-AP115)</f>
        <v/>
      </c>
      <c r="AR115" s="24">
        <f>AU114</f>
        <v/>
      </c>
      <c r="AS115" s="24">
        <f>IF(AR115&lt;=0,0,AR115*Schulden!F18/12)</f>
        <v/>
      </c>
      <c r="AT115" s="24">
        <f>IF(AR115&lt;=0,0,MIN(AR115+AS115,MIN(Schulden!G18,AR115+AS115)+MIN(MAX(0,Strategie!$C$9+SUMIFS(Sonderzahlungen!$D$8:$D$67,Sonderzahlungen!$G$8:$G$67,$B115,Sonderzahlungen!$E$8:$E$67,"Nach Strategie")-(IF(AND(Schulden!J8&lt;Schulden!J18,D115&gt;0),MAX(0,D115+E115-MIN(Schulden!G8,D115+E115)),0)+IF(AND(Schulden!J9&lt;Schulden!J18,H115&gt;0),MAX(0,H115+I115-MIN(Schulden!G9,H115+I115)),0)+IF(AND(Schulden!J10&lt;Schulden!J18,L115&gt;0),MAX(0,L115+M115-MIN(Schulden!G10,L115+M115)),0)+IF(AND(Schulden!J11&lt;Schulden!J18,P115&gt;0),MAX(0,P115+Q115-MIN(Schulden!G11,P115+Q115)),0)+IF(AND(Schulden!J12&lt;Schulden!J18,T115&gt;0),MAX(0,T115+U115-MIN(Schulden!G12,T115+U115)),0)+IF(AND(Schulden!J13&lt;Schulden!J18,X115&gt;0),MAX(0,X115+Y115-MIN(Schulden!G13,X115+Y115)),0)+IF(AND(Schulden!J14&lt;Schulden!J18,AB115&gt;0),MAX(0,AB115+AC115-MIN(Schulden!G14,AB115+AC115)),0)+IF(AND(Schulden!J15&lt;Schulden!J18,AF115&gt;0),MAX(0,AF115+AG115-MIN(Schulden!G15,AF115+AG115)),0)+IF(AND(Schulden!J16&lt;Schulden!J18,AJ115&gt;0),MAX(0,AJ115+AK115-MIN(Schulden!G16,AJ115+AK115)),0)+IF(AND(Schulden!J17&lt;Schulden!J18,AN115&gt;0),MAX(0,AN115+AO115-MIN(Schulden!G17,AN115+AO115)),0)+IF(AND(Schulden!J18&lt;Schulden!J18,AR115&gt;0),MAX(0,AR115+AS115-MIN(Schulden!G18,AR115+AS115)),0)+IF(AND(Schulden!J19&lt;Schulden!J18,AV115&gt;0),MAX(0,AV115+AW115-MIN(Schulden!G19,AV115+AW115)),0)+IF(AND(Schulden!J20&lt;Schulden!J18,AZ115&gt;0),MAX(0,AZ115+BA115-MIN(Schulden!G20,AZ115+BA115)),0)+IF(AND(Schulden!J21&lt;Schulden!J18,BD115&gt;0),MAX(0,BD115+BE115-MIN(Schulden!G21,BD115+BE115)),0)+IF(AND(Schulden!J22&lt;Schulden!J18,BH115&gt;0),MAX(0,BH115+BI115-MIN(Schulden!G22,BH115+BI115)),0))),MAX(0,AR115+AS115-MIN(Schulden!G18,AR115+AS115)))+SUMIFS(Sonderzahlungen!$D$8:$D$67,Sonderzahlungen!$G$8:$G$67,$B115,Sonderzahlungen!$E$8:$E$67,"Gezielte Schuld",Sonderzahlungen!$F$8:$F$67,Schulden!B18)))</f>
        <v/>
      </c>
      <c r="AU115" s="24">
        <f>MAX(0,AR115+AS115-AT115)</f>
        <v/>
      </c>
      <c r="AV115" s="24">
        <f>AY114</f>
        <v/>
      </c>
      <c r="AW115" s="24">
        <f>IF(AV115&lt;=0,0,AV115*Schulden!F19/12)</f>
        <v/>
      </c>
      <c r="AX115" s="24">
        <f>IF(AV115&lt;=0,0,MIN(AV115+AW115,MIN(Schulden!G19,AV115+AW115)+MIN(MAX(0,Strategie!$C$9+SUMIFS(Sonderzahlungen!$D$8:$D$67,Sonderzahlungen!$G$8:$G$67,$B115,Sonderzahlungen!$E$8:$E$67,"Nach Strategie")-(IF(AND(Schulden!J8&lt;Schulden!J19,D115&gt;0),MAX(0,D115+E115-MIN(Schulden!G8,D115+E115)),0)+IF(AND(Schulden!J9&lt;Schulden!J19,H115&gt;0),MAX(0,H115+I115-MIN(Schulden!G9,H115+I115)),0)+IF(AND(Schulden!J10&lt;Schulden!J19,L115&gt;0),MAX(0,L115+M115-MIN(Schulden!G10,L115+M115)),0)+IF(AND(Schulden!J11&lt;Schulden!J19,P115&gt;0),MAX(0,P115+Q115-MIN(Schulden!G11,P115+Q115)),0)+IF(AND(Schulden!J12&lt;Schulden!J19,T115&gt;0),MAX(0,T115+U115-MIN(Schulden!G12,T115+U115)),0)+IF(AND(Schulden!J13&lt;Schulden!J19,X115&gt;0),MAX(0,X115+Y115-MIN(Schulden!G13,X115+Y115)),0)+IF(AND(Schulden!J14&lt;Schulden!J19,AB115&gt;0),MAX(0,AB115+AC115-MIN(Schulden!G14,AB115+AC115)),0)+IF(AND(Schulden!J15&lt;Schulden!J19,AF115&gt;0),MAX(0,AF115+AG115-MIN(Schulden!G15,AF115+AG115)),0)+IF(AND(Schulden!J16&lt;Schulden!J19,AJ115&gt;0),MAX(0,AJ115+AK115-MIN(Schulden!G16,AJ115+AK115)),0)+IF(AND(Schulden!J17&lt;Schulden!J19,AN115&gt;0),MAX(0,AN115+AO115-MIN(Schulden!G17,AN115+AO115)),0)+IF(AND(Schulden!J18&lt;Schulden!J19,AR115&gt;0),MAX(0,AR115+AS115-MIN(Schulden!G18,AR115+AS115)),0)+IF(AND(Schulden!J19&lt;Schulden!J19,AV115&gt;0),MAX(0,AV115+AW115-MIN(Schulden!G19,AV115+AW115)),0)+IF(AND(Schulden!J20&lt;Schulden!J19,AZ115&gt;0),MAX(0,AZ115+BA115-MIN(Schulden!G20,AZ115+BA115)),0)+IF(AND(Schulden!J21&lt;Schulden!J19,BD115&gt;0),MAX(0,BD115+BE115-MIN(Schulden!G21,BD115+BE115)),0)+IF(AND(Schulden!J22&lt;Schulden!J19,BH115&gt;0),MAX(0,BH115+BI115-MIN(Schulden!G22,BH115+BI115)),0))),MAX(0,AV115+AW115-MIN(Schulden!G19,AV115+AW115)))+SUMIFS(Sonderzahlungen!$D$8:$D$67,Sonderzahlungen!$G$8:$G$67,$B115,Sonderzahlungen!$E$8:$E$67,"Gezielte Schuld",Sonderzahlungen!$F$8:$F$67,Schulden!B19)))</f>
        <v/>
      </c>
      <c r="AY115" s="24">
        <f>MAX(0,AV115+AW115-AX115)</f>
        <v/>
      </c>
      <c r="AZ115" s="24">
        <f>BC114</f>
        <v/>
      </c>
      <c r="BA115" s="24">
        <f>IF(AZ115&lt;=0,0,AZ115*Schulden!F20/12)</f>
        <v/>
      </c>
      <c r="BB115" s="24">
        <f>IF(AZ115&lt;=0,0,MIN(AZ115+BA115,MIN(Schulden!G20,AZ115+BA115)+MIN(MAX(0,Strategie!$C$9+SUMIFS(Sonderzahlungen!$D$8:$D$67,Sonderzahlungen!$G$8:$G$67,$B115,Sonderzahlungen!$E$8:$E$67,"Nach Strategie")-(IF(AND(Schulden!J8&lt;Schulden!J20,D115&gt;0),MAX(0,D115+E115-MIN(Schulden!G8,D115+E115)),0)+IF(AND(Schulden!J9&lt;Schulden!J20,H115&gt;0),MAX(0,H115+I115-MIN(Schulden!G9,H115+I115)),0)+IF(AND(Schulden!J10&lt;Schulden!J20,L115&gt;0),MAX(0,L115+M115-MIN(Schulden!G10,L115+M115)),0)+IF(AND(Schulden!J11&lt;Schulden!J20,P115&gt;0),MAX(0,P115+Q115-MIN(Schulden!G11,P115+Q115)),0)+IF(AND(Schulden!J12&lt;Schulden!J20,T115&gt;0),MAX(0,T115+U115-MIN(Schulden!G12,T115+U115)),0)+IF(AND(Schulden!J13&lt;Schulden!J20,X115&gt;0),MAX(0,X115+Y115-MIN(Schulden!G13,X115+Y115)),0)+IF(AND(Schulden!J14&lt;Schulden!J20,AB115&gt;0),MAX(0,AB115+AC115-MIN(Schulden!G14,AB115+AC115)),0)+IF(AND(Schulden!J15&lt;Schulden!J20,AF115&gt;0),MAX(0,AF115+AG115-MIN(Schulden!G15,AF115+AG115)),0)+IF(AND(Schulden!J16&lt;Schulden!J20,AJ115&gt;0),MAX(0,AJ115+AK115-MIN(Schulden!G16,AJ115+AK115)),0)+IF(AND(Schulden!J17&lt;Schulden!J20,AN115&gt;0),MAX(0,AN115+AO115-MIN(Schulden!G17,AN115+AO115)),0)+IF(AND(Schulden!J18&lt;Schulden!J20,AR115&gt;0),MAX(0,AR115+AS115-MIN(Schulden!G18,AR115+AS115)),0)+IF(AND(Schulden!J19&lt;Schulden!J20,AV115&gt;0),MAX(0,AV115+AW115-MIN(Schulden!G19,AV115+AW115)),0)+IF(AND(Schulden!J20&lt;Schulden!J20,AZ115&gt;0),MAX(0,AZ115+BA115-MIN(Schulden!G20,AZ115+BA115)),0)+IF(AND(Schulden!J21&lt;Schulden!J20,BD115&gt;0),MAX(0,BD115+BE115-MIN(Schulden!G21,BD115+BE115)),0)+IF(AND(Schulden!J22&lt;Schulden!J20,BH115&gt;0),MAX(0,BH115+BI115-MIN(Schulden!G22,BH115+BI115)),0))),MAX(0,AZ115+BA115-MIN(Schulden!G20,AZ115+BA115)))+SUMIFS(Sonderzahlungen!$D$8:$D$67,Sonderzahlungen!$G$8:$G$67,$B115,Sonderzahlungen!$E$8:$E$67,"Gezielte Schuld",Sonderzahlungen!$F$8:$F$67,Schulden!B20)))</f>
        <v/>
      </c>
      <c r="BC115" s="24">
        <f>MAX(0,AZ115+BA115-BB115)</f>
        <v/>
      </c>
      <c r="BD115" s="24">
        <f>BG114</f>
        <v/>
      </c>
      <c r="BE115" s="24">
        <f>IF(BD115&lt;=0,0,BD115*Schulden!F21/12)</f>
        <v/>
      </c>
      <c r="BF115" s="24">
        <f>IF(BD115&lt;=0,0,MIN(BD115+BE115,MIN(Schulden!G21,BD115+BE115)+MIN(MAX(0,Strategie!$C$9+SUMIFS(Sonderzahlungen!$D$8:$D$67,Sonderzahlungen!$G$8:$G$67,$B115,Sonderzahlungen!$E$8:$E$67,"Nach Strategie")-(IF(AND(Schulden!J8&lt;Schulden!J21,D115&gt;0),MAX(0,D115+E115-MIN(Schulden!G8,D115+E115)),0)+IF(AND(Schulden!J9&lt;Schulden!J21,H115&gt;0),MAX(0,H115+I115-MIN(Schulden!G9,H115+I115)),0)+IF(AND(Schulden!J10&lt;Schulden!J21,L115&gt;0),MAX(0,L115+M115-MIN(Schulden!G10,L115+M115)),0)+IF(AND(Schulden!J11&lt;Schulden!J21,P115&gt;0),MAX(0,P115+Q115-MIN(Schulden!G11,P115+Q115)),0)+IF(AND(Schulden!J12&lt;Schulden!J21,T115&gt;0),MAX(0,T115+U115-MIN(Schulden!G12,T115+U115)),0)+IF(AND(Schulden!J13&lt;Schulden!J21,X115&gt;0),MAX(0,X115+Y115-MIN(Schulden!G13,X115+Y115)),0)+IF(AND(Schulden!J14&lt;Schulden!J21,AB115&gt;0),MAX(0,AB115+AC115-MIN(Schulden!G14,AB115+AC115)),0)+IF(AND(Schulden!J15&lt;Schulden!J21,AF115&gt;0),MAX(0,AF115+AG115-MIN(Schulden!G15,AF115+AG115)),0)+IF(AND(Schulden!J16&lt;Schulden!J21,AJ115&gt;0),MAX(0,AJ115+AK115-MIN(Schulden!G16,AJ115+AK115)),0)+IF(AND(Schulden!J17&lt;Schulden!J21,AN115&gt;0),MAX(0,AN115+AO115-MIN(Schulden!G17,AN115+AO115)),0)+IF(AND(Schulden!J18&lt;Schulden!J21,AR115&gt;0),MAX(0,AR115+AS115-MIN(Schulden!G18,AR115+AS115)),0)+IF(AND(Schulden!J19&lt;Schulden!J21,AV115&gt;0),MAX(0,AV115+AW115-MIN(Schulden!G19,AV115+AW115)),0)+IF(AND(Schulden!J20&lt;Schulden!J21,AZ115&gt;0),MAX(0,AZ115+BA115-MIN(Schulden!G20,AZ115+BA115)),0)+IF(AND(Schulden!J21&lt;Schulden!J21,BD115&gt;0),MAX(0,BD115+BE115-MIN(Schulden!G21,BD115+BE115)),0)+IF(AND(Schulden!J22&lt;Schulden!J21,BH115&gt;0),MAX(0,BH115+BI115-MIN(Schulden!G22,BH115+BI115)),0))),MAX(0,BD115+BE115-MIN(Schulden!G21,BD115+BE115)))+SUMIFS(Sonderzahlungen!$D$8:$D$67,Sonderzahlungen!$G$8:$G$67,$B115,Sonderzahlungen!$E$8:$E$67,"Gezielte Schuld",Sonderzahlungen!$F$8:$F$67,Schulden!B21)))</f>
        <v/>
      </c>
      <c r="BG115" s="24">
        <f>MAX(0,BD115+BE115-BF115)</f>
        <v/>
      </c>
      <c r="BH115" s="24">
        <f>BK114</f>
        <v/>
      </c>
      <c r="BI115" s="24">
        <f>IF(BH115&lt;=0,0,BH115*Schulden!F22/12)</f>
        <v/>
      </c>
      <c r="BJ115" s="24">
        <f>IF(BH115&lt;=0,0,MIN(BH115+BI115,MIN(Schulden!G22,BH115+BI115)+MIN(MAX(0,Strategie!$C$9+SUMIFS(Sonderzahlungen!$D$8:$D$67,Sonderzahlungen!$G$8:$G$67,$B115,Sonderzahlungen!$E$8:$E$67,"Nach Strategie")-(IF(AND(Schulden!J8&lt;Schulden!J22,D115&gt;0),MAX(0,D115+E115-MIN(Schulden!G8,D115+E115)),0)+IF(AND(Schulden!J9&lt;Schulden!J22,H115&gt;0),MAX(0,H115+I115-MIN(Schulden!G9,H115+I115)),0)+IF(AND(Schulden!J10&lt;Schulden!J22,L115&gt;0),MAX(0,L115+M115-MIN(Schulden!G10,L115+M115)),0)+IF(AND(Schulden!J11&lt;Schulden!J22,P115&gt;0),MAX(0,P115+Q115-MIN(Schulden!G11,P115+Q115)),0)+IF(AND(Schulden!J12&lt;Schulden!J22,T115&gt;0),MAX(0,T115+U115-MIN(Schulden!G12,T115+U115)),0)+IF(AND(Schulden!J13&lt;Schulden!J22,X115&gt;0),MAX(0,X115+Y115-MIN(Schulden!G13,X115+Y115)),0)+IF(AND(Schulden!J14&lt;Schulden!J22,AB115&gt;0),MAX(0,AB115+AC115-MIN(Schulden!G14,AB115+AC115)),0)+IF(AND(Schulden!J15&lt;Schulden!J22,AF115&gt;0),MAX(0,AF115+AG115-MIN(Schulden!G15,AF115+AG115)),0)+IF(AND(Schulden!J16&lt;Schulden!J22,AJ115&gt;0),MAX(0,AJ115+AK115-MIN(Schulden!G16,AJ115+AK115)),0)+IF(AND(Schulden!J17&lt;Schulden!J22,AN115&gt;0),MAX(0,AN115+AO115-MIN(Schulden!G17,AN115+AO115)),0)+IF(AND(Schulden!J18&lt;Schulden!J22,AR115&gt;0),MAX(0,AR115+AS115-MIN(Schulden!G18,AR115+AS115)),0)+IF(AND(Schulden!J19&lt;Schulden!J22,AV115&gt;0),MAX(0,AV115+AW115-MIN(Schulden!G19,AV115+AW115)),0)+IF(AND(Schulden!J20&lt;Schulden!J22,AZ115&gt;0),MAX(0,AZ115+BA115-MIN(Schulden!G20,AZ115+BA115)),0)+IF(AND(Schulden!J21&lt;Schulden!J22,BD115&gt;0),MAX(0,BD115+BE115-MIN(Schulden!G21,BD115+BE115)),0)+IF(AND(Schulden!J22&lt;Schulden!J22,BH115&gt;0),MAX(0,BH115+BI115-MIN(Schulden!G22,BH115+BI115)),0))),MAX(0,BH115+BI115-MIN(Schulden!G22,BH115+BI115)))+SUMIFS(Sonderzahlungen!$D$8:$D$67,Sonderzahlungen!$G$8:$G$67,$B115,Sonderzahlungen!$E$8:$E$67,"Gezielte Schuld",Sonderzahlungen!$F$8:$F$67,Schulden!B22)))</f>
        <v/>
      </c>
      <c r="BK115" s="24">
        <f>MAX(0,BH115+BI115-BJ115)</f>
        <v/>
      </c>
    </row>
    <row r="116">
      <c r="B116" s="23">
        <f>EDATE(B115,1)</f>
        <v/>
      </c>
      <c r="C116" s="24">
        <f>SUMIFS(Sonderzahlungen!$D$8:$D$67,Sonderzahlungen!$G$8:$G$67,B116)</f>
        <v/>
      </c>
      <c r="D116" s="24">
        <f>G115</f>
        <v/>
      </c>
      <c r="E116" s="24">
        <f>IF(D116&lt;=0,0,D116*Schulden!F8/12)</f>
        <v/>
      </c>
      <c r="F116" s="24">
        <f>IF(D116&lt;=0,0,MIN(D116+E116,MIN(Schulden!G8,D116+E116)+MIN(MAX(0,Strategie!$C$9+SUMIFS(Sonderzahlungen!$D$8:$D$67,Sonderzahlungen!$G$8:$G$67,$B116,Sonderzahlungen!$E$8:$E$67,"Nach Strategie")-(IF(AND(Schulden!J8&lt;Schulden!J8,D116&gt;0),MAX(0,D116+E116-MIN(Schulden!G8,D116+E116)),0)+IF(AND(Schulden!J9&lt;Schulden!J8,H116&gt;0),MAX(0,H116+I116-MIN(Schulden!G9,H116+I116)),0)+IF(AND(Schulden!J10&lt;Schulden!J8,L116&gt;0),MAX(0,L116+M116-MIN(Schulden!G10,L116+M116)),0)+IF(AND(Schulden!J11&lt;Schulden!J8,P116&gt;0),MAX(0,P116+Q116-MIN(Schulden!G11,P116+Q116)),0)+IF(AND(Schulden!J12&lt;Schulden!J8,T116&gt;0),MAX(0,T116+U116-MIN(Schulden!G12,T116+U116)),0)+IF(AND(Schulden!J13&lt;Schulden!J8,X116&gt;0),MAX(0,X116+Y116-MIN(Schulden!G13,X116+Y116)),0)+IF(AND(Schulden!J14&lt;Schulden!J8,AB116&gt;0),MAX(0,AB116+AC116-MIN(Schulden!G14,AB116+AC116)),0)+IF(AND(Schulden!J15&lt;Schulden!J8,AF116&gt;0),MAX(0,AF116+AG116-MIN(Schulden!G15,AF116+AG116)),0)+IF(AND(Schulden!J16&lt;Schulden!J8,AJ116&gt;0),MAX(0,AJ116+AK116-MIN(Schulden!G16,AJ116+AK116)),0)+IF(AND(Schulden!J17&lt;Schulden!J8,AN116&gt;0),MAX(0,AN116+AO116-MIN(Schulden!G17,AN116+AO116)),0)+IF(AND(Schulden!J18&lt;Schulden!J8,AR116&gt;0),MAX(0,AR116+AS116-MIN(Schulden!G18,AR116+AS116)),0)+IF(AND(Schulden!J19&lt;Schulden!J8,AV116&gt;0),MAX(0,AV116+AW116-MIN(Schulden!G19,AV116+AW116)),0)+IF(AND(Schulden!J20&lt;Schulden!J8,AZ116&gt;0),MAX(0,AZ116+BA116-MIN(Schulden!G20,AZ116+BA116)),0)+IF(AND(Schulden!J21&lt;Schulden!J8,BD116&gt;0),MAX(0,BD116+BE116-MIN(Schulden!G21,BD116+BE116)),0)+IF(AND(Schulden!J22&lt;Schulden!J8,BH116&gt;0),MAX(0,BH116+BI116-MIN(Schulden!G22,BH116+BI116)),0))),MAX(0,D116+E116-MIN(Schulden!G8,D116+E116)))+SUMIFS(Sonderzahlungen!$D$8:$D$67,Sonderzahlungen!$G$8:$G$67,$B116,Sonderzahlungen!$E$8:$E$67,"Gezielte Schuld",Sonderzahlungen!$F$8:$F$67,Schulden!B8)))</f>
        <v/>
      </c>
      <c r="G116" s="24">
        <f>MAX(0,D116+E116-F116)</f>
        <v/>
      </c>
      <c r="H116" s="24">
        <f>K115</f>
        <v/>
      </c>
      <c r="I116" s="24">
        <f>IF(H116&lt;=0,0,H116*Schulden!F9/12)</f>
        <v/>
      </c>
      <c r="J116" s="24">
        <f>IF(H116&lt;=0,0,MIN(H116+I116,MIN(Schulden!G9,H116+I116)+MIN(MAX(0,Strategie!$C$9+SUMIFS(Sonderzahlungen!$D$8:$D$67,Sonderzahlungen!$G$8:$G$67,$B116,Sonderzahlungen!$E$8:$E$67,"Nach Strategie")-(IF(AND(Schulden!J8&lt;Schulden!J9,D116&gt;0),MAX(0,D116+E116-MIN(Schulden!G8,D116+E116)),0)+IF(AND(Schulden!J9&lt;Schulden!J9,H116&gt;0),MAX(0,H116+I116-MIN(Schulden!G9,H116+I116)),0)+IF(AND(Schulden!J10&lt;Schulden!J9,L116&gt;0),MAX(0,L116+M116-MIN(Schulden!G10,L116+M116)),0)+IF(AND(Schulden!J11&lt;Schulden!J9,P116&gt;0),MAX(0,P116+Q116-MIN(Schulden!G11,P116+Q116)),0)+IF(AND(Schulden!J12&lt;Schulden!J9,T116&gt;0),MAX(0,T116+U116-MIN(Schulden!G12,T116+U116)),0)+IF(AND(Schulden!J13&lt;Schulden!J9,X116&gt;0),MAX(0,X116+Y116-MIN(Schulden!G13,X116+Y116)),0)+IF(AND(Schulden!J14&lt;Schulden!J9,AB116&gt;0),MAX(0,AB116+AC116-MIN(Schulden!G14,AB116+AC116)),0)+IF(AND(Schulden!J15&lt;Schulden!J9,AF116&gt;0),MAX(0,AF116+AG116-MIN(Schulden!G15,AF116+AG116)),0)+IF(AND(Schulden!J16&lt;Schulden!J9,AJ116&gt;0),MAX(0,AJ116+AK116-MIN(Schulden!G16,AJ116+AK116)),0)+IF(AND(Schulden!J17&lt;Schulden!J9,AN116&gt;0),MAX(0,AN116+AO116-MIN(Schulden!G17,AN116+AO116)),0)+IF(AND(Schulden!J18&lt;Schulden!J9,AR116&gt;0),MAX(0,AR116+AS116-MIN(Schulden!G18,AR116+AS116)),0)+IF(AND(Schulden!J19&lt;Schulden!J9,AV116&gt;0),MAX(0,AV116+AW116-MIN(Schulden!G19,AV116+AW116)),0)+IF(AND(Schulden!J20&lt;Schulden!J9,AZ116&gt;0),MAX(0,AZ116+BA116-MIN(Schulden!G20,AZ116+BA116)),0)+IF(AND(Schulden!J21&lt;Schulden!J9,BD116&gt;0),MAX(0,BD116+BE116-MIN(Schulden!G21,BD116+BE116)),0)+IF(AND(Schulden!J22&lt;Schulden!J9,BH116&gt;0),MAX(0,BH116+BI116-MIN(Schulden!G22,BH116+BI116)),0))),MAX(0,H116+I116-MIN(Schulden!G9,H116+I116)))+SUMIFS(Sonderzahlungen!$D$8:$D$67,Sonderzahlungen!$G$8:$G$67,$B116,Sonderzahlungen!$E$8:$E$67,"Gezielte Schuld",Sonderzahlungen!$F$8:$F$67,Schulden!B9)))</f>
        <v/>
      </c>
      <c r="K116" s="24">
        <f>MAX(0,H116+I116-J116)</f>
        <v/>
      </c>
      <c r="L116" s="24">
        <f>O115</f>
        <v/>
      </c>
      <c r="M116" s="24">
        <f>IF(L116&lt;=0,0,L116*Schulden!F10/12)</f>
        <v/>
      </c>
      <c r="N116" s="24">
        <f>IF(L116&lt;=0,0,MIN(L116+M116,MIN(Schulden!G10,L116+M116)+MIN(MAX(0,Strategie!$C$9+SUMIFS(Sonderzahlungen!$D$8:$D$67,Sonderzahlungen!$G$8:$G$67,$B116,Sonderzahlungen!$E$8:$E$67,"Nach Strategie")-(IF(AND(Schulden!J8&lt;Schulden!J10,D116&gt;0),MAX(0,D116+E116-MIN(Schulden!G8,D116+E116)),0)+IF(AND(Schulden!J9&lt;Schulden!J10,H116&gt;0),MAX(0,H116+I116-MIN(Schulden!G9,H116+I116)),0)+IF(AND(Schulden!J10&lt;Schulden!J10,L116&gt;0),MAX(0,L116+M116-MIN(Schulden!G10,L116+M116)),0)+IF(AND(Schulden!J11&lt;Schulden!J10,P116&gt;0),MAX(0,P116+Q116-MIN(Schulden!G11,P116+Q116)),0)+IF(AND(Schulden!J12&lt;Schulden!J10,T116&gt;0),MAX(0,T116+U116-MIN(Schulden!G12,T116+U116)),0)+IF(AND(Schulden!J13&lt;Schulden!J10,X116&gt;0),MAX(0,X116+Y116-MIN(Schulden!G13,X116+Y116)),0)+IF(AND(Schulden!J14&lt;Schulden!J10,AB116&gt;0),MAX(0,AB116+AC116-MIN(Schulden!G14,AB116+AC116)),0)+IF(AND(Schulden!J15&lt;Schulden!J10,AF116&gt;0),MAX(0,AF116+AG116-MIN(Schulden!G15,AF116+AG116)),0)+IF(AND(Schulden!J16&lt;Schulden!J10,AJ116&gt;0),MAX(0,AJ116+AK116-MIN(Schulden!G16,AJ116+AK116)),0)+IF(AND(Schulden!J17&lt;Schulden!J10,AN116&gt;0),MAX(0,AN116+AO116-MIN(Schulden!G17,AN116+AO116)),0)+IF(AND(Schulden!J18&lt;Schulden!J10,AR116&gt;0),MAX(0,AR116+AS116-MIN(Schulden!G18,AR116+AS116)),0)+IF(AND(Schulden!J19&lt;Schulden!J10,AV116&gt;0),MAX(0,AV116+AW116-MIN(Schulden!G19,AV116+AW116)),0)+IF(AND(Schulden!J20&lt;Schulden!J10,AZ116&gt;0),MAX(0,AZ116+BA116-MIN(Schulden!G20,AZ116+BA116)),0)+IF(AND(Schulden!J21&lt;Schulden!J10,BD116&gt;0),MAX(0,BD116+BE116-MIN(Schulden!G21,BD116+BE116)),0)+IF(AND(Schulden!J22&lt;Schulden!J10,BH116&gt;0),MAX(0,BH116+BI116-MIN(Schulden!G22,BH116+BI116)),0))),MAX(0,L116+M116-MIN(Schulden!G10,L116+M116)))+SUMIFS(Sonderzahlungen!$D$8:$D$67,Sonderzahlungen!$G$8:$G$67,$B116,Sonderzahlungen!$E$8:$E$67,"Gezielte Schuld",Sonderzahlungen!$F$8:$F$67,Schulden!B10)))</f>
        <v/>
      </c>
      <c r="O116" s="24">
        <f>MAX(0,L116+M116-N116)</f>
        <v/>
      </c>
      <c r="P116" s="24">
        <f>S115</f>
        <v/>
      </c>
      <c r="Q116" s="24">
        <f>IF(P116&lt;=0,0,P116*Schulden!F11/12)</f>
        <v/>
      </c>
      <c r="R116" s="24">
        <f>IF(P116&lt;=0,0,MIN(P116+Q116,MIN(Schulden!G11,P116+Q116)+MIN(MAX(0,Strategie!$C$9+SUMIFS(Sonderzahlungen!$D$8:$D$67,Sonderzahlungen!$G$8:$G$67,$B116,Sonderzahlungen!$E$8:$E$67,"Nach Strategie")-(IF(AND(Schulden!J8&lt;Schulden!J11,D116&gt;0),MAX(0,D116+E116-MIN(Schulden!G8,D116+E116)),0)+IF(AND(Schulden!J9&lt;Schulden!J11,H116&gt;0),MAX(0,H116+I116-MIN(Schulden!G9,H116+I116)),0)+IF(AND(Schulden!J10&lt;Schulden!J11,L116&gt;0),MAX(0,L116+M116-MIN(Schulden!G10,L116+M116)),0)+IF(AND(Schulden!J11&lt;Schulden!J11,P116&gt;0),MAX(0,P116+Q116-MIN(Schulden!G11,P116+Q116)),0)+IF(AND(Schulden!J12&lt;Schulden!J11,T116&gt;0),MAX(0,T116+U116-MIN(Schulden!G12,T116+U116)),0)+IF(AND(Schulden!J13&lt;Schulden!J11,X116&gt;0),MAX(0,X116+Y116-MIN(Schulden!G13,X116+Y116)),0)+IF(AND(Schulden!J14&lt;Schulden!J11,AB116&gt;0),MAX(0,AB116+AC116-MIN(Schulden!G14,AB116+AC116)),0)+IF(AND(Schulden!J15&lt;Schulden!J11,AF116&gt;0),MAX(0,AF116+AG116-MIN(Schulden!G15,AF116+AG116)),0)+IF(AND(Schulden!J16&lt;Schulden!J11,AJ116&gt;0),MAX(0,AJ116+AK116-MIN(Schulden!G16,AJ116+AK116)),0)+IF(AND(Schulden!J17&lt;Schulden!J11,AN116&gt;0),MAX(0,AN116+AO116-MIN(Schulden!G17,AN116+AO116)),0)+IF(AND(Schulden!J18&lt;Schulden!J11,AR116&gt;0),MAX(0,AR116+AS116-MIN(Schulden!G18,AR116+AS116)),0)+IF(AND(Schulden!J19&lt;Schulden!J11,AV116&gt;0),MAX(0,AV116+AW116-MIN(Schulden!G19,AV116+AW116)),0)+IF(AND(Schulden!J20&lt;Schulden!J11,AZ116&gt;0),MAX(0,AZ116+BA116-MIN(Schulden!G20,AZ116+BA116)),0)+IF(AND(Schulden!J21&lt;Schulden!J11,BD116&gt;0),MAX(0,BD116+BE116-MIN(Schulden!G21,BD116+BE116)),0)+IF(AND(Schulden!J22&lt;Schulden!J11,BH116&gt;0),MAX(0,BH116+BI116-MIN(Schulden!G22,BH116+BI116)),0))),MAX(0,P116+Q116-MIN(Schulden!G11,P116+Q116)))+SUMIFS(Sonderzahlungen!$D$8:$D$67,Sonderzahlungen!$G$8:$G$67,$B116,Sonderzahlungen!$E$8:$E$67,"Gezielte Schuld",Sonderzahlungen!$F$8:$F$67,Schulden!B11)))</f>
        <v/>
      </c>
      <c r="S116" s="24">
        <f>MAX(0,P116+Q116-R116)</f>
        <v/>
      </c>
      <c r="T116" s="24">
        <f>W115</f>
        <v/>
      </c>
      <c r="U116" s="24">
        <f>IF(T116&lt;=0,0,T116*Schulden!F12/12)</f>
        <v/>
      </c>
      <c r="V116" s="24">
        <f>IF(T116&lt;=0,0,MIN(T116+U116,MIN(Schulden!G12,T116+U116)+MIN(MAX(0,Strategie!$C$9+SUMIFS(Sonderzahlungen!$D$8:$D$67,Sonderzahlungen!$G$8:$G$67,$B116,Sonderzahlungen!$E$8:$E$67,"Nach Strategie")-(IF(AND(Schulden!J8&lt;Schulden!J12,D116&gt;0),MAX(0,D116+E116-MIN(Schulden!G8,D116+E116)),0)+IF(AND(Schulden!J9&lt;Schulden!J12,H116&gt;0),MAX(0,H116+I116-MIN(Schulden!G9,H116+I116)),0)+IF(AND(Schulden!J10&lt;Schulden!J12,L116&gt;0),MAX(0,L116+M116-MIN(Schulden!G10,L116+M116)),0)+IF(AND(Schulden!J11&lt;Schulden!J12,P116&gt;0),MAX(0,P116+Q116-MIN(Schulden!G11,P116+Q116)),0)+IF(AND(Schulden!J12&lt;Schulden!J12,T116&gt;0),MAX(0,T116+U116-MIN(Schulden!G12,T116+U116)),0)+IF(AND(Schulden!J13&lt;Schulden!J12,X116&gt;0),MAX(0,X116+Y116-MIN(Schulden!G13,X116+Y116)),0)+IF(AND(Schulden!J14&lt;Schulden!J12,AB116&gt;0),MAX(0,AB116+AC116-MIN(Schulden!G14,AB116+AC116)),0)+IF(AND(Schulden!J15&lt;Schulden!J12,AF116&gt;0),MAX(0,AF116+AG116-MIN(Schulden!G15,AF116+AG116)),0)+IF(AND(Schulden!J16&lt;Schulden!J12,AJ116&gt;0),MAX(0,AJ116+AK116-MIN(Schulden!G16,AJ116+AK116)),0)+IF(AND(Schulden!J17&lt;Schulden!J12,AN116&gt;0),MAX(0,AN116+AO116-MIN(Schulden!G17,AN116+AO116)),0)+IF(AND(Schulden!J18&lt;Schulden!J12,AR116&gt;0),MAX(0,AR116+AS116-MIN(Schulden!G18,AR116+AS116)),0)+IF(AND(Schulden!J19&lt;Schulden!J12,AV116&gt;0),MAX(0,AV116+AW116-MIN(Schulden!G19,AV116+AW116)),0)+IF(AND(Schulden!J20&lt;Schulden!J12,AZ116&gt;0),MAX(0,AZ116+BA116-MIN(Schulden!G20,AZ116+BA116)),0)+IF(AND(Schulden!J21&lt;Schulden!J12,BD116&gt;0),MAX(0,BD116+BE116-MIN(Schulden!G21,BD116+BE116)),0)+IF(AND(Schulden!J22&lt;Schulden!J12,BH116&gt;0),MAX(0,BH116+BI116-MIN(Schulden!G22,BH116+BI116)),0))),MAX(0,T116+U116-MIN(Schulden!G12,T116+U116)))+SUMIFS(Sonderzahlungen!$D$8:$D$67,Sonderzahlungen!$G$8:$G$67,$B116,Sonderzahlungen!$E$8:$E$67,"Gezielte Schuld",Sonderzahlungen!$F$8:$F$67,Schulden!B12)))</f>
        <v/>
      </c>
      <c r="W116" s="24">
        <f>MAX(0,T116+U116-V116)</f>
        <v/>
      </c>
      <c r="X116" s="24">
        <f>AA115</f>
        <v/>
      </c>
      <c r="Y116" s="24">
        <f>IF(X116&lt;=0,0,X116*Schulden!F13/12)</f>
        <v/>
      </c>
      <c r="Z116" s="24">
        <f>IF(X116&lt;=0,0,MIN(X116+Y116,MIN(Schulden!G13,X116+Y116)+MIN(MAX(0,Strategie!$C$9+SUMIFS(Sonderzahlungen!$D$8:$D$67,Sonderzahlungen!$G$8:$G$67,$B116,Sonderzahlungen!$E$8:$E$67,"Nach Strategie")-(IF(AND(Schulden!J8&lt;Schulden!J13,D116&gt;0),MAX(0,D116+E116-MIN(Schulden!G8,D116+E116)),0)+IF(AND(Schulden!J9&lt;Schulden!J13,H116&gt;0),MAX(0,H116+I116-MIN(Schulden!G9,H116+I116)),0)+IF(AND(Schulden!J10&lt;Schulden!J13,L116&gt;0),MAX(0,L116+M116-MIN(Schulden!G10,L116+M116)),0)+IF(AND(Schulden!J11&lt;Schulden!J13,P116&gt;0),MAX(0,P116+Q116-MIN(Schulden!G11,P116+Q116)),0)+IF(AND(Schulden!J12&lt;Schulden!J13,T116&gt;0),MAX(0,T116+U116-MIN(Schulden!G12,T116+U116)),0)+IF(AND(Schulden!J13&lt;Schulden!J13,X116&gt;0),MAX(0,X116+Y116-MIN(Schulden!G13,X116+Y116)),0)+IF(AND(Schulden!J14&lt;Schulden!J13,AB116&gt;0),MAX(0,AB116+AC116-MIN(Schulden!G14,AB116+AC116)),0)+IF(AND(Schulden!J15&lt;Schulden!J13,AF116&gt;0),MAX(0,AF116+AG116-MIN(Schulden!G15,AF116+AG116)),0)+IF(AND(Schulden!J16&lt;Schulden!J13,AJ116&gt;0),MAX(0,AJ116+AK116-MIN(Schulden!G16,AJ116+AK116)),0)+IF(AND(Schulden!J17&lt;Schulden!J13,AN116&gt;0),MAX(0,AN116+AO116-MIN(Schulden!G17,AN116+AO116)),0)+IF(AND(Schulden!J18&lt;Schulden!J13,AR116&gt;0),MAX(0,AR116+AS116-MIN(Schulden!G18,AR116+AS116)),0)+IF(AND(Schulden!J19&lt;Schulden!J13,AV116&gt;0),MAX(0,AV116+AW116-MIN(Schulden!G19,AV116+AW116)),0)+IF(AND(Schulden!J20&lt;Schulden!J13,AZ116&gt;0),MAX(0,AZ116+BA116-MIN(Schulden!G20,AZ116+BA116)),0)+IF(AND(Schulden!J21&lt;Schulden!J13,BD116&gt;0),MAX(0,BD116+BE116-MIN(Schulden!G21,BD116+BE116)),0)+IF(AND(Schulden!J22&lt;Schulden!J13,BH116&gt;0),MAX(0,BH116+BI116-MIN(Schulden!G22,BH116+BI116)),0))),MAX(0,X116+Y116-MIN(Schulden!G13,X116+Y116)))+SUMIFS(Sonderzahlungen!$D$8:$D$67,Sonderzahlungen!$G$8:$G$67,$B116,Sonderzahlungen!$E$8:$E$67,"Gezielte Schuld",Sonderzahlungen!$F$8:$F$67,Schulden!B13)))</f>
        <v/>
      </c>
      <c r="AA116" s="24">
        <f>MAX(0,X116+Y116-Z116)</f>
        <v/>
      </c>
      <c r="AB116" s="24">
        <f>AE115</f>
        <v/>
      </c>
      <c r="AC116" s="24">
        <f>IF(AB116&lt;=0,0,AB116*Schulden!F14/12)</f>
        <v/>
      </c>
      <c r="AD116" s="24">
        <f>IF(AB116&lt;=0,0,MIN(AB116+AC116,MIN(Schulden!G14,AB116+AC116)+MIN(MAX(0,Strategie!$C$9+SUMIFS(Sonderzahlungen!$D$8:$D$67,Sonderzahlungen!$G$8:$G$67,$B116,Sonderzahlungen!$E$8:$E$67,"Nach Strategie")-(IF(AND(Schulden!J8&lt;Schulden!J14,D116&gt;0),MAX(0,D116+E116-MIN(Schulden!G8,D116+E116)),0)+IF(AND(Schulden!J9&lt;Schulden!J14,H116&gt;0),MAX(0,H116+I116-MIN(Schulden!G9,H116+I116)),0)+IF(AND(Schulden!J10&lt;Schulden!J14,L116&gt;0),MAX(0,L116+M116-MIN(Schulden!G10,L116+M116)),0)+IF(AND(Schulden!J11&lt;Schulden!J14,P116&gt;0),MAX(0,P116+Q116-MIN(Schulden!G11,P116+Q116)),0)+IF(AND(Schulden!J12&lt;Schulden!J14,T116&gt;0),MAX(0,T116+U116-MIN(Schulden!G12,T116+U116)),0)+IF(AND(Schulden!J13&lt;Schulden!J14,X116&gt;0),MAX(0,X116+Y116-MIN(Schulden!G13,X116+Y116)),0)+IF(AND(Schulden!J14&lt;Schulden!J14,AB116&gt;0),MAX(0,AB116+AC116-MIN(Schulden!G14,AB116+AC116)),0)+IF(AND(Schulden!J15&lt;Schulden!J14,AF116&gt;0),MAX(0,AF116+AG116-MIN(Schulden!G15,AF116+AG116)),0)+IF(AND(Schulden!J16&lt;Schulden!J14,AJ116&gt;0),MAX(0,AJ116+AK116-MIN(Schulden!G16,AJ116+AK116)),0)+IF(AND(Schulden!J17&lt;Schulden!J14,AN116&gt;0),MAX(0,AN116+AO116-MIN(Schulden!G17,AN116+AO116)),0)+IF(AND(Schulden!J18&lt;Schulden!J14,AR116&gt;0),MAX(0,AR116+AS116-MIN(Schulden!G18,AR116+AS116)),0)+IF(AND(Schulden!J19&lt;Schulden!J14,AV116&gt;0),MAX(0,AV116+AW116-MIN(Schulden!G19,AV116+AW116)),0)+IF(AND(Schulden!J20&lt;Schulden!J14,AZ116&gt;0),MAX(0,AZ116+BA116-MIN(Schulden!G20,AZ116+BA116)),0)+IF(AND(Schulden!J21&lt;Schulden!J14,BD116&gt;0),MAX(0,BD116+BE116-MIN(Schulden!G21,BD116+BE116)),0)+IF(AND(Schulden!J22&lt;Schulden!J14,BH116&gt;0),MAX(0,BH116+BI116-MIN(Schulden!G22,BH116+BI116)),0))),MAX(0,AB116+AC116-MIN(Schulden!G14,AB116+AC116)))+SUMIFS(Sonderzahlungen!$D$8:$D$67,Sonderzahlungen!$G$8:$G$67,$B116,Sonderzahlungen!$E$8:$E$67,"Gezielte Schuld",Sonderzahlungen!$F$8:$F$67,Schulden!B14)))</f>
        <v/>
      </c>
      <c r="AE116" s="24">
        <f>MAX(0,AB116+AC116-AD116)</f>
        <v/>
      </c>
      <c r="AF116" s="24">
        <f>AI115</f>
        <v/>
      </c>
      <c r="AG116" s="24">
        <f>IF(AF116&lt;=0,0,AF116*Schulden!F15/12)</f>
        <v/>
      </c>
      <c r="AH116" s="24">
        <f>IF(AF116&lt;=0,0,MIN(AF116+AG116,MIN(Schulden!G15,AF116+AG116)+MIN(MAX(0,Strategie!$C$9+SUMIFS(Sonderzahlungen!$D$8:$D$67,Sonderzahlungen!$G$8:$G$67,$B116,Sonderzahlungen!$E$8:$E$67,"Nach Strategie")-(IF(AND(Schulden!J8&lt;Schulden!J15,D116&gt;0),MAX(0,D116+E116-MIN(Schulden!G8,D116+E116)),0)+IF(AND(Schulden!J9&lt;Schulden!J15,H116&gt;0),MAX(0,H116+I116-MIN(Schulden!G9,H116+I116)),0)+IF(AND(Schulden!J10&lt;Schulden!J15,L116&gt;0),MAX(0,L116+M116-MIN(Schulden!G10,L116+M116)),0)+IF(AND(Schulden!J11&lt;Schulden!J15,P116&gt;0),MAX(0,P116+Q116-MIN(Schulden!G11,P116+Q116)),0)+IF(AND(Schulden!J12&lt;Schulden!J15,T116&gt;0),MAX(0,T116+U116-MIN(Schulden!G12,T116+U116)),0)+IF(AND(Schulden!J13&lt;Schulden!J15,X116&gt;0),MAX(0,X116+Y116-MIN(Schulden!G13,X116+Y116)),0)+IF(AND(Schulden!J14&lt;Schulden!J15,AB116&gt;0),MAX(0,AB116+AC116-MIN(Schulden!G14,AB116+AC116)),0)+IF(AND(Schulden!J15&lt;Schulden!J15,AF116&gt;0),MAX(0,AF116+AG116-MIN(Schulden!G15,AF116+AG116)),0)+IF(AND(Schulden!J16&lt;Schulden!J15,AJ116&gt;0),MAX(0,AJ116+AK116-MIN(Schulden!G16,AJ116+AK116)),0)+IF(AND(Schulden!J17&lt;Schulden!J15,AN116&gt;0),MAX(0,AN116+AO116-MIN(Schulden!G17,AN116+AO116)),0)+IF(AND(Schulden!J18&lt;Schulden!J15,AR116&gt;0),MAX(0,AR116+AS116-MIN(Schulden!G18,AR116+AS116)),0)+IF(AND(Schulden!J19&lt;Schulden!J15,AV116&gt;0),MAX(0,AV116+AW116-MIN(Schulden!G19,AV116+AW116)),0)+IF(AND(Schulden!J20&lt;Schulden!J15,AZ116&gt;0),MAX(0,AZ116+BA116-MIN(Schulden!G20,AZ116+BA116)),0)+IF(AND(Schulden!J21&lt;Schulden!J15,BD116&gt;0),MAX(0,BD116+BE116-MIN(Schulden!G21,BD116+BE116)),0)+IF(AND(Schulden!J22&lt;Schulden!J15,BH116&gt;0),MAX(0,BH116+BI116-MIN(Schulden!G22,BH116+BI116)),0))),MAX(0,AF116+AG116-MIN(Schulden!G15,AF116+AG116)))+SUMIFS(Sonderzahlungen!$D$8:$D$67,Sonderzahlungen!$G$8:$G$67,$B116,Sonderzahlungen!$E$8:$E$67,"Gezielte Schuld",Sonderzahlungen!$F$8:$F$67,Schulden!B15)))</f>
        <v/>
      </c>
      <c r="AI116" s="24">
        <f>MAX(0,AF116+AG116-AH116)</f>
        <v/>
      </c>
      <c r="AJ116" s="24">
        <f>AM115</f>
        <v/>
      </c>
      <c r="AK116" s="24">
        <f>IF(AJ116&lt;=0,0,AJ116*Schulden!F16/12)</f>
        <v/>
      </c>
      <c r="AL116" s="24">
        <f>IF(AJ116&lt;=0,0,MIN(AJ116+AK116,MIN(Schulden!G16,AJ116+AK116)+MIN(MAX(0,Strategie!$C$9+SUMIFS(Sonderzahlungen!$D$8:$D$67,Sonderzahlungen!$G$8:$G$67,$B116,Sonderzahlungen!$E$8:$E$67,"Nach Strategie")-(IF(AND(Schulden!J8&lt;Schulden!J16,D116&gt;0),MAX(0,D116+E116-MIN(Schulden!G8,D116+E116)),0)+IF(AND(Schulden!J9&lt;Schulden!J16,H116&gt;0),MAX(0,H116+I116-MIN(Schulden!G9,H116+I116)),0)+IF(AND(Schulden!J10&lt;Schulden!J16,L116&gt;0),MAX(0,L116+M116-MIN(Schulden!G10,L116+M116)),0)+IF(AND(Schulden!J11&lt;Schulden!J16,P116&gt;0),MAX(0,P116+Q116-MIN(Schulden!G11,P116+Q116)),0)+IF(AND(Schulden!J12&lt;Schulden!J16,T116&gt;0),MAX(0,T116+U116-MIN(Schulden!G12,T116+U116)),0)+IF(AND(Schulden!J13&lt;Schulden!J16,X116&gt;0),MAX(0,X116+Y116-MIN(Schulden!G13,X116+Y116)),0)+IF(AND(Schulden!J14&lt;Schulden!J16,AB116&gt;0),MAX(0,AB116+AC116-MIN(Schulden!G14,AB116+AC116)),0)+IF(AND(Schulden!J15&lt;Schulden!J16,AF116&gt;0),MAX(0,AF116+AG116-MIN(Schulden!G15,AF116+AG116)),0)+IF(AND(Schulden!J16&lt;Schulden!J16,AJ116&gt;0),MAX(0,AJ116+AK116-MIN(Schulden!G16,AJ116+AK116)),0)+IF(AND(Schulden!J17&lt;Schulden!J16,AN116&gt;0),MAX(0,AN116+AO116-MIN(Schulden!G17,AN116+AO116)),0)+IF(AND(Schulden!J18&lt;Schulden!J16,AR116&gt;0),MAX(0,AR116+AS116-MIN(Schulden!G18,AR116+AS116)),0)+IF(AND(Schulden!J19&lt;Schulden!J16,AV116&gt;0),MAX(0,AV116+AW116-MIN(Schulden!G19,AV116+AW116)),0)+IF(AND(Schulden!J20&lt;Schulden!J16,AZ116&gt;0),MAX(0,AZ116+BA116-MIN(Schulden!G20,AZ116+BA116)),0)+IF(AND(Schulden!J21&lt;Schulden!J16,BD116&gt;0),MAX(0,BD116+BE116-MIN(Schulden!G21,BD116+BE116)),0)+IF(AND(Schulden!J22&lt;Schulden!J16,BH116&gt;0),MAX(0,BH116+BI116-MIN(Schulden!G22,BH116+BI116)),0))),MAX(0,AJ116+AK116-MIN(Schulden!G16,AJ116+AK116)))+SUMIFS(Sonderzahlungen!$D$8:$D$67,Sonderzahlungen!$G$8:$G$67,$B116,Sonderzahlungen!$E$8:$E$67,"Gezielte Schuld",Sonderzahlungen!$F$8:$F$67,Schulden!B16)))</f>
        <v/>
      </c>
      <c r="AM116" s="24">
        <f>MAX(0,AJ116+AK116-AL116)</f>
        <v/>
      </c>
      <c r="AN116" s="24">
        <f>AQ115</f>
        <v/>
      </c>
      <c r="AO116" s="24">
        <f>IF(AN116&lt;=0,0,AN116*Schulden!F17/12)</f>
        <v/>
      </c>
      <c r="AP116" s="24">
        <f>IF(AN116&lt;=0,0,MIN(AN116+AO116,MIN(Schulden!G17,AN116+AO116)+MIN(MAX(0,Strategie!$C$9+SUMIFS(Sonderzahlungen!$D$8:$D$67,Sonderzahlungen!$G$8:$G$67,$B116,Sonderzahlungen!$E$8:$E$67,"Nach Strategie")-(IF(AND(Schulden!J8&lt;Schulden!J17,D116&gt;0),MAX(0,D116+E116-MIN(Schulden!G8,D116+E116)),0)+IF(AND(Schulden!J9&lt;Schulden!J17,H116&gt;0),MAX(0,H116+I116-MIN(Schulden!G9,H116+I116)),0)+IF(AND(Schulden!J10&lt;Schulden!J17,L116&gt;0),MAX(0,L116+M116-MIN(Schulden!G10,L116+M116)),0)+IF(AND(Schulden!J11&lt;Schulden!J17,P116&gt;0),MAX(0,P116+Q116-MIN(Schulden!G11,P116+Q116)),0)+IF(AND(Schulden!J12&lt;Schulden!J17,T116&gt;0),MAX(0,T116+U116-MIN(Schulden!G12,T116+U116)),0)+IF(AND(Schulden!J13&lt;Schulden!J17,X116&gt;0),MAX(0,X116+Y116-MIN(Schulden!G13,X116+Y116)),0)+IF(AND(Schulden!J14&lt;Schulden!J17,AB116&gt;0),MAX(0,AB116+AC116-MIN(Schulden!G14,AB116+AC116)),0)+IF(AND(Schulden!J15&lt;Schulden!J17,AF116&gt;0),MAX(0,AF116+AG116-MIN(Schulden!G15,AF116+AG116)),0)+IF(AND(Schulden!J16&lt;Schulden!J17,AJ116&gt;0),MAX(0,AJ116+AK116-MIN(Schulden!G16,AJ116+AK116)),0)+IF(AND(Schulden!J17&lt;Schulden!J17,AN116&gt;0),MAX(0,AN116+AO116-MIN(Schulden!G17,AN116+AO116)),0)+IF(AND(Schulden!J18&lt;Schulden!J17,AR116&gt;0),MAX(0,AR116+AS116-MIN(Schulden!G18,AR116+AS116)),0)+IF(AND(Schulden!J19&lt;Schulden!J17,AV116&gt;0),MAX(0,AV116+AW116-MIN(Schulden!G19,AV116+AW116)),0)+IF(AND(Schulden!J20&lt;Schulden!J17,AZ116&gt;0),MAX(0,AZ116+BA116-MIN(Schulden!G20,AZ116+BA116)),0)+IF(AND(Schulden!J21&lt;Schulden!J17,BD116&gt;0),MAX(0,BD116+BE116-MIN(Schulden!G21,BD116+BE116)),0)+IF(AND(Schulden!J22&lt;Schulden!J17,BH116&gt;0),MAX(0,BH116+BI116-MIN(Schulden!G22,BH116+BI116)),0))),MAX(0,AN116+AO116-MIN(Schulden!G17,AN116+AO116)))+SUMIFS(Sonderzahlungen!$D$8:$D$67,Sonderzahlungen!$G$8:$G$67,$B116,Sonderzahlungen!$E$8:$E$67,"Gezielte Schuld",Sonderzahlungen!$F$8:$F$67,Schulden!B17)))</f>
        <v/>
      </c>
      <c r="AQ116" s="24">
        <f>MAX(0,AN116+AO116-AP116)</f>
        <v/>
      </c>
      <c r="AR116" s="24">
        <f>AU115</f>
        <v/>
      </c>
      <c r="AS116" s="24">
        <f>IF(AR116&lt;=0,0,AR116*Schulden!F18/12)</f>
        <v/>
      </c>
      <c r="AT116" s="24">
        <f>IF(AR116&lt;=0,0,MIN(AR116+AS116,MIN(Schulden!G18,AR116+AS116)+MIN(MAX(0,Strategie!$C$9+SUMIFS(Sonderzahlungen!$D$8:$D$67,Sonderzahlungen!$G$8:$G$67,$B116,Sonderzahlungen!$E$8:$E$67,"Nach Strategie")-(IF(AND(Schulden!J8&lt;Schulden!J18,D116&gt;0),MAX(0,D116+E116-MIN(Schulden!G8,D116+E116)),0)+IF(AND(Schulden!J9&lt;Schulden!J18,H116&gt;0),MAX(0,H116+I116-MIN(Schulden!G9,H116+I116)),0)+IF(AND(Schulden!J10&lt;Schulden!J18,L116&gt;0),MAX(0,L116+M116-MIN(Schulden!G10,L116+M116)),0)+IF(AND(Schulden!J11&lt;Schulden!J18,P116&gt;0),MAX(0,P116+Q116-MIN(Schulden!G11,P116+Q116)),0)+IF(AND(Schulden!J12&lt;Schulden!J18,T116&gt;0),MAX(0,T116+U116-MIN(Schulden!G12,T116+U116)),0)+IF(AND(Schulden!J13&lt;Schulden!J18,X116&gt;0),MAX(0,X116+Y116-MIN(Schulden!G13,X116+Y116)),0)+IF(AND(Schulden!J14&lt;Schulden!J18,AB116&gt;0),MAX(0,AB116+AC116-MIN(Schulden!G14,AB116+AC116)),0)+IF(AND(Schulden!J15&lt;Schulden!J18,AF116&gt;0),MAX(0,AF116+AG116-MIN(Schulden!G15,AF116+AG116)),0)+IF(AND(Schulden!J16&lt;Schulden!J18,AJ116&gt;0),MAX(0,AJ116+AK116-MIN(Schulden!G16,AJ116+AK116)),0)+IF(AND(Schulden!J17&lt;Schulden!J18,AN116&gt;0),MAX(0,AN116+AO116-MIN(Schulden!G17,AN116+AO116)),0)+IF(AND(Schulden!J18&lt;Schulden!J18,AR116&gt;0),MAX(0,AR116+AS116-MIN(Schulden!G18,AR116+AS116)),0)+IF(AND(Schulden!J19&lt;Schulden!J18,AV116&gt;0),MAX(0,AV116+AW116-MIN(Schulden!G19,AV116+AW116)),0)+IF(AND(Schulden!J20&lt;Schulden!J18,AZ116&gt;0),MAX(0,AZ116+BA116-MIN(Schulden!G20,AZ116+BA116)),0)+IF(AND(Schulden!J21&lt;Schulden!J18,BD116&gt;0),MAX(0,BD116+BE116-MIN(Schulden!G21,BD116+BE116)),0)+IF(AND(Schulden!J22&lt;Schulden!J18,BH116&gt;0),MAX(0,BH116+BI116-MIN(Schulden!G22,BH116+BI116)),0))),MAX(0,AR116+AS116-MIN(Schulden!G18,AR116+AS116)))+SUMIFS(Sonderzahlungen!$D$8:$D$67,Sonderzahlungen!$G$8:$G$67,$B116,Sonderzahlungen!$E$8:$E$67,"Gezielte Schuld",Sonderzahlungen!$F$8:$F$67,Schulden!B18)))</f>
        <v/>
      </c>
      <c r="AU116" s="24">
        <f>MAX(0,AR116+AS116-AT116)</f>
        <v/>
      </c>
      <c r="AV116" s="24">
        <f>AY115</f>
        <v/>
      </c>
      <c r="AW116" s="24">
        <f>IF(AV116&lt;=0,0,AV116*Schulden!F19/12)</f>
        <v/>
      </c>
      <c r="AX116" s="24">
        <f>IF(AV116&lt;=0,0,MIN(AV116+AW116,MIN(Schulden!G19,AV116+AW116)+MIN(MAX(0,Strategie!$C$9+SUMIFS(Sonderzahlungen!$D$8:$D$67,Sonderzahlungen!$G$8:$G$67,$B116,Sonderzahlungen!$E$8:$E$67,"Nach Strategie")-(IF(AND(Schulden!J8&lt;Schulden!J19,D116&gt;0),MAX(0,D116+E116-MIN(Schulden!G8,D116+E116)),0)+IF(AND(Schulden!J9&lt;Schulden!J19,H116&gt;0),MAX(0,H116+I116-MIN(Schulden!G9,H116+I116)),0)+IF(AND(Schulden!J10&lt;Schulden!J19,L116&gt;0),MAX(0,L116+M116-MIN(Schulden!G10,L116+M116)),0)+IF(AND(Schulden!J11&lt;Schulden!J19,P116&gt;0),MAX(0,P116+Q116-MIN(Schulden!G11,P116+Q116)),0)+IF(AND(Schulden!J12&lt;Schulden!J19,T116&gt;0),MAX(0,T116+U116-MIN(Schulden!G12,T116+U116)),0)+IF(AND(Schulden!J13&lt;Schulden!J19,X116&gt;0),MAX(0,X116+Y116-MIN(Schulden!G13,X116+Y116)),0)+IF(AND(Schulden!J14&lt;Schulden!J19,AB116&gt;0),MAX(0,AB116+AC116-MIN(Schulden!G14,AB116+AC116)),0)+IF(AND(Schulden!J15&lt;Schulden!J19,AF116&gt;0),MAX(0,AF116+AG116-MIN(Schulden!G15,AF116+AG116)),0)+IF(AND(Schulden!J16&lt;Schulden!J19,AJ116&gt;0),MAX(0,AJ116+AK116-MIN(Schulden!G16,AJ116+AK116)),0)+IF(AND(Schulden!J17&lt;Schulden!J19,AN116&gt;0),MAX(0,AN116+AO116-MIN(Schulden!G17,AN116+AO116)),0)+IF(AND(Schulden!J18&lt;Schulden!J19,AR116&gt;0),MAX(0,AR116+AS116-MIN(Schulden!G18,AR116+AS116)),0)+IF(AND(Schulden!J19&lt;Schulden!J19,AV116&gt;0),MAX(0,AV116+AW116-MIN(Schulden!G19,AV116+AW116)),0)+IF(AND(Schulden!J20&lt;Schulden!J19,AZ116&gt;0),MAX(0,AZ116+BA116-MIN(Schulden!G20,AZ116+BA116)),0)+IF(AND(Schulden!J21&lt;Schulden!J19,BD116&gt;0),MAX(0,BD116+BE116-MIN(Schulden!G21,BD116+BE116)),0)+IF(AND(Schulden!J22&lt;Schulden!J19,BH116&gt;0),MAX(0,BH116+BI116-MIN(Schulden!G22,BH116+BI116)),0))),MAX(0,AV116+AW116-MIN(Schulden!G19,AV116+AW116)))+SUMIFS(Sonderzahlungen!$D$8:$D$67,Sonderzahlungen!$G$8:$G$67,$B116,Sonderzahlungen!$E$8:$E$67,"Gezielte Schuld",Sonderzahlungen!$F$8:$F$67,Schulden!B19)))</f>
        <v/>
      </c>
      <c r="AY116" s="24">
        <f>MAX(0,AV116+AW116-AX116)</f>
        <v/>
      </c>
      <c r="AZ116" s="24">
        <f>BC115</f>
        <v/>
      </c>
      <c r="BA116" s="24">
        <f>IF(AZ116&lt;=0,0,AZ116*Schulden!F20/12)</f>
        <v/>
      </c>
      <c r="BB116" s="24">
        <f>IF(AZ116&lt;=0,0,MIN(AZ116+BA116,MIN(Schulden!G20,AZ116+BA116)+MIN(MAX(0,Strategie!$C$9+SUMIFS(Sonderzahlungen!$D$8:$D$67,Sonderzahlungen!$G$8:$G$67,$B116,Sonderzahlungen!$E$8:$E$67,"Nach Strategie")-(IF(AND(Schulden!J8&lt;Schulden!J20,D116&gt;0),MAX(0,D116+E116-MIN(Schulden!G8,D116+E116)),0)+IF(AND(Schulden!J9&lt;Schulden!J20,H116&gt;0),MAX(0,H116+I116-MIN(Schulden!G9,H116+I116)),0)+IF(AND(Schulden!J10&lt;Schulden!J20,L116&gt;0),MAX(0,L116+M116-MIN(Schulden!G10,L116+M116)),0)+IF(AND(Schulden!J11&lt;Schulden!J20,P116&gt;0),MAX(0,P116+Q116-MIN(Schulden!G11,P116+Q116)),0)+IF(AND(Schulden!J12&lt;Schulden!J20,T116&gt;0),MAX(0,T116+U116-MIN(Schulden!G12,T116+U116)),0)+IF(AND(Schulden!J13&lt;Schulden!J20,X116&gt;0),MAX(0,X116+Y116-MIN(Schulden!G13,X116+Y116)),0)+IF(AND(Schulden!J14&lt;Schulden!J20,AB116&gt;0),MAX(0,AB116+AC116-MIN(Schulden!G14,AB116+AC116)),0)+IF(AND(Schulden!J15&lt;Schulden!J20,AF116&gt;0),MAX(0,AF116+AG116-MIN(Schulden!G15,AF116+AG116)),0)+IF(AND(Schulden!J16&lt;Schulden!J20,AJ116&gt;0),MAX(0,AJ116+AK116-MIN(Schulden!G16,AJ116+AK116)),0)+IF(AND(Schulden!J17&lt;Schulden!J20,AN116&gt;0),MAX(0,AN116+AO116-MIN(Schulden!G17,AN116+AO116)),0)+IF(AND(Schulden!J18&lt;Schulden!J20,AR116&gt;0),MAX(0,AR116+AS116-MIN(Schulden!G18,AR116+AS116)),0)+IF(AND(Schulden!J19&lt;Schulden!J20,AV116&gt;0),MAX(0,AV116+AW116-MIN(Schulden!G19,AV116+AW116)),0)+IF(AND(Schulden!J20&lt;Schulden!J20,AZ116&gt;0),MAX(0,AZ116+BA116-MIN(Schulden!G20,AZ116+BA116)),0)+IF(AND(Schulden!J21&lt;Schulden!J20,BD116&gt;0),MAX(0,BD116+BE116-MIN(Schulden!G21,BD116+BE116)),0)+IF(AND(Schulden!J22&lt;Schulden!J20,BH116&gt;0),MAX(0,BH116+BI116-MIN(Schulden!G22,BH116+BI116)),0))),MAX(0,AZ116+BA116-MIN(Schulden!G20,AZ116+BA116)))+SUMIFS(Sonderzahlungen!$D$8:$D$67,Sonderzahlungen!$G$8:$G$67,$B116,Sonderzahlungen!$E$8:$E$67,"Gezielte Schuld",Sonderzahlungen!$F$8:$F$67,Schulden!B20)))</f>
        <v/>
      </c>
      <c r="BC116" s="24">
        <f>MAX(0,AZ116+BA116-BB116)</f>
        <v/>
      </c>
      <c r="BD116" s="24">
        <f>BG115</f>
        <v/>
      </c>
      <c r="BE116" s="24">
        <f>IF(BD116&lt;=0,0,BD116*Schulden!F21/12)</f>
        <v/>
      </c>
      <c r="BF116" s="24">
        <f>IF(BD116&lt;=0,0,MIN(BD116+BE116,MIN(Schulden!G21,BD116+BE116)+MIN(MAX(0,Strategie!$C$9+SUMIFS(Sonderzahlungen!$D$8:$D$67,Sonderzahlungen!$G$8:$G$67,$B116,Sonderzahlungen!$E$8:$E$67,"Nach Strategie")-(IF(AND(Schulden!J8&lt;Schulden!J21,D116&gt;0),MAX(0,D116+E116-MIN(Schulden!G8,D116+E116)),0)+IF(AND(Schulden!J9&lt;Schulden!J21,H116&gt;0),MAX(0,H116+I116-MIN(Schulden!G9,H116+I116)),0)+IF(AND(Schulden!J10&lt;Schulden!J21,L116&gt;0),MAX(0,L116+M116-MIN(Schulden!G10,L116+M116)),0)+IF(AND(Schulden!J11&lt;Schulden!J21,P116&gt;0),MAX(0,P116+Q116-MIN(Schulden!G11,P116+Q116)),0)+IF(AND(Schulden!J12&lt;Schulden!J21,T116&gt;0),MAX(0,T116+U116-MIN(Schulden!G12,T116+U116)),0)+IF(AND(Schulden!J13&lt;Schulden!J21,X116&gt;0),MAX(0,X116+Y116-MIN(Schulden!G13,X116+Y116)),0)+IF(AND(Schulden!J14&lt;Schulden!J21,AB116&gt;0),MAX(0,AB116+AC116-MIN(Schulden!G14,AB116+AC116)),0)+IF(AND(Schulden!J15&lt;Schulden!J21,AF116&gt;0),MAX(0,AF116+AG116-MIN(Schulden!G15,AF116+AG116)),0)+IF(AND(Schulden!J16&lt;Schulden!J21,AJ116&gt;0),MAX(0,AJ116+AK116-MIN(Schulden!G16,AJ116+AK116)),0)+IF(AND(Schulden!J17&lt;Schulden!J21,AN116&gt;0),MAX(0,AN116+AO116-MIN(Schulden!G17,AN116+AO116)),0)+IF(AND(Schulden!J18&lt;Schulden!J21,AR116&gt;0),MAX(0,AR116+AS116-MIN(Schulden!G18,AR116+AS116)),0)+IF(AND(Schulden!J19&lt;Schulden!J21,AV116&gt;0),MAX(0,AV116+AW116-MIN(Schulden!G19,AV116+AW116)),0)+IF(AND(Schulden!J20&lt;Schulden!J21,AZ116&gt;0),MAX(0,AZ116+BA116-MIN(Schulden!G20,AZ116+BA116)),0)+IF(AND(Schulden!J21&lt;Schulden!J21,BD116&gt;0),MAX(0,BD116+BE116-MIN(Schulden!G21,BD116+BE116)),0)+IF(AND(Schulden!J22&lt;Schulden!J21,BH116&gt;0),MAX(0,BH116+BI116-MIN(Schulden!G22,BH116+BI116)),0))),MAX(0,BD116+BE116-MIN(Schulden!G21,BD116+BE116)))+SUMIFS(Sonderzahlungen!$D$8:$D$67,Sonderzahlungen!$G$8:$G$67,$B116,Sonderzahlungen!$E$8:$E$67,"Gezielte Schuld",Sonderzahlungen!$F$8:$F$67,Schulden!B21)))</f>
        <v/>
      </c>
      <c r="BG116" s="24">
        <f>MAX(0,BD116+BE116-BF116)</f>
        <v/>
      </c>
      <c r="BH116" s="24">
        <f>BK115</f>
        <v/>
      </c>
      <c r="BI116" s="24">
        <f>IF(BH116&lt;=0,0,BH116*Schulden!F22/12)</f>
        <v/>
      </c>
      <c r="BJ116" s="24">
        <f>IF(BH116&lt;=0,0,MIN(BH116+BI116,MIN(Schulden!G22,BH116+BI116)+MIN(MAX(0,Strategie!$C$9+SUMIFS(Sonderzahlungen!$D$8:$D$67,Sonderzahlungen!$G$8:$G$67,$B116,Sonderzahlungen!$E$8:$E$67,"Nach Strategie")-(IF(AND(Schulden!J8&lt;Schulden!J22,D116&gt;0),MAX(0,D116+E116-MIN(Schulden!G8,D116+E116)),0)+IF(AND(Schulden!J9&lt;Schulden!J22,H116&gt;0),MAX(0,H116+I116-MIN(Schulden!G9,H116+I116)),0)+IF(AND(Schulden!J10&lt;Schulden!J22,L116&gt;0),MAX(0,L116+M116-MIN(Schulden!G10,L116+M116)),0)+IF(AND(Schulden!J11&lt;Schulden!J22,P116&gt;0),MAX(0,P116+Q116-MIN(Schulden!G11,P116+Q116)),0)+IF(AND(Schulden!J12&lt;Schulden!J22,T116&gt;0),MAX(0,T116+U116-MIN(Schulden!G12,T116+U116)),0)+IF(AND(Schulden!J13&lt;Schulden!J22,X116&gt;0),MAX(0,X116+Y116-MIN(Schulden!G13,X116+Y116)),0)+IF(AND(Schulden!J14&lt;Schulden!J22,AB116&gt;0),MAX(0,AB116+AC116-MIN(Schulden!G14,AB116+AC116)),0)+IF(AND(Schulden!J15&lt;Schulden!J22,AF116&gt;0),MAX(0,AF116+AG116-MIN(Schulden!G15,AF116+AG116)),0)+IF(AND(Schulden!J16&lt;Schulden!J22,AJ116&gt;0),MAX(0,AJ116+AK116-MIN(Schulden!G16,AJ116+AK116)),0)+IF(AND(Schulden!J17&lt;Schulden!J22,AN116&gt;0),MAX(0,AN116+AO116-MIN(Schulden!G17,AN116+AO116)),0)+IF(AND(Schulden!J18&lt;Schulden!J22,AR116&gt;0),MAX(0,AR116+AS116-MIN(Schulden!G18,AR116+AS116)),0)+IF(AND(Schulden!J19&lt;Schulden!J22,AV116&gt;0),MAX(0,AV116+AW116-MIN(Schulden!G19,AV116+AW116)),0)+IF(AND(Schulden!J20&lt;Schulden!J22,AZ116&gt;0),MAX(0,AZ116+BA116-MIN(Schulden!G20,AZ116+BA116)),0)+IF(AND(Schulden!J21&lt;Schulden!J22,BD116&gt;0),MAX(0,BD116+BE116-MIN(Schulden!G21,BD116+BE116)),0)+IF(AND(Schulden!J22&lt;Schulden!J22,BH116&gt;0),MAX(0,BH116+BI116-MIN(Schulden!G22,BH116+BI116)),0))),MAX(0,BH116+BI116-MIN(Schulden!G22,BH116+BI116)))+SUMIFS(Sonderzahlungen!$D$8:$D$67,Sonderzahlungen!$G$8:$G$67,$B116,Sonderzahlungen!$E$8:$E$67,"Gezielte Schuld",Sonderzahlungen!$F$8:$F$67,Schulden!B22)))</f>
        <v/>
      </c>
      <c r="BK116" s="24">
        <f>MAX(0,BH116+BI116-BJ116)</f>
        <v/>
      </c>
    </row>
    <row r="117">
      <c r="B117" s="23">
        <f>EDATE(B116,1)</f>
        <v/>
      </c>
      <c r="C117" s="24">
        <f>SUMIFS(Sonderzahlungen!$D$8:$D$67,Sonderzahlungen!$G$8:$G$67,B117)</f>
        <v/>
      </c>
      <c r="D117" s="24">
        <f>G116</f>
        <v/>
      </c>
      <c r="E117" s="24">
        <f>IF(D117&lt;=0,0,D117*Schulden!F8/12)</f>
        <v/>
      </c>
      <c r="F117" s="24">
        <f>IF(D117&lt;=0,0,MIN(D117+E117,MIN(Schulden!G8,D117+E117)+MIN(MAX(0,Strategie!$C$9+SUMIFS(Sonderzahlungen!$D$8:$D$67,Sonderzahlungen!$G$8:$G$67,$B117,Sonderzahlungen!$E$8:$E$67,"Nach Strategie")-(IF(AND(Schulden!J8&lt;Schulden!J8,D117&gt;0),MAX(0,D117+E117-MIN(Schulden!G8,D117+E117)),0)+IF(AND(Schulden!J9&lt;Schulden!J8,H117&gt;0),MAX(0,H117+I117-MIN(Schulden!G9,H117+I117)),0)+IF(AND(Schulden!J10&lt;Schulden!J8,L117&gt;0),MAX(0,L117+M117-MIN(Schulden!G10,L117+M117)),0)+IF(AND(Schulden!J11&lt;Schulden!J8,P117&gt;0),MAX(0,P117+Q117-MIN(Schulden!G11,P117+Q117)),0)+IF(AND(Schulden!J12&lt;Schulden!J8,T117&gt;0),MAX(0,T117+U117-MIN(Schulden!G12,T117+U117)),0)+IF(AND(Schulden!J13&lt;Schulden!J8,X117&gt;0),MAX(0,X117+Y117-MIN(Schulden!G13,X117+Y117)),0)+IF(AND(Schulden!J14&lt;Schulden!J8,AB117&gt;0),MAX(0,AB117+AC117-MIN(Schulden!G14,AB117+AC117)),0)+IF(AND(Schulden!J15&lt;Schulden!J8,AF117&gt;0),MAX(0,AF117+AG117-MIN(Schulden!G15,AF117+AG117)),0)+IF(AND(Schulden!J16&lt;Schulden!J8,AJ117&gt;0),MAX(0,AJ117+AK117-MIN(Schulden!G16,AJ117+AK117)),0)+IF(AND(Schulden!J17&lt;Schulden!J8,AN117&gt;0),MAX(0,AN117+AO117-MIN(Schulden!G17,AN117+AO117)),0)+IF(AND(Schulden!J18&lt;Schulden!J8,AR117&gt;0),MAX(0,AR117+AS117-MIN(Schulden!G18,AR117+AS117)),0)+IF(AND(Schulden!J19&lt;Schulden!J8,AV117&gt;0),MAX(0,AV117+AW117-MIN(Schulden!G19,AV117+AW117)),0)+IF(AND(Schulden!J20&lt;Schulden!J8,AZ117&gt;0),MAX(0,AZ117+BA117-MIN(Schulden!G20,AZ117+BA117)),0)+IF(AND(Schulden!J21&lt;Schulden!J8,BD117&gt;0),MAX(0,BD117+BE117-MIN(Schulden!G21,BD117+BE117)),0)+IF(AND(Schulden!J22&lt;Schulden!J8,BH117&gt;0),MAX(0,BH117+BI117-MIN(Schulden!G22,BH117+BI117)),0))),MAX(0,D117+E117-MIN(Schulden!G8,D117+E117)))+SUMIFS(Sonderzahlungen!$D$8:$D$67,Sonderzahlungen!$G$8:$G$67,$B117,Sonderzahlungen!$E$8:$E$67,"Gezielte Schuld",Sonderzahlungen!$F$8:$F$67,Schulden!B8)))</f>
        <v/>
      </c>
      <c r="G117" s="24">
        <f>MAX(0,D117+E117-F117)</f>
        <v/>
      </c>
      <c r="H117" s="24">
        <f>K116</f>
        <v/>
      </c>
      <c r="I117" s="24">
        <f>IF(H117&lt;=0,0,H117*Schulden!F9/12)</f>
        <v/>
      </c>
      <c r="J117" s="24">
        <f>IF(H117&lt;=0,0,MIN(H117+I117,MIN(Schulden!G9,H117+I117)+MIN(MAX(0,Strategie!$C$9+SUMIFS(Sonderzahlungen!$D$8:$D$67,Sonderzahlungen!$G$8:$G$67,$B117,Sonderzahlungen!$E$8:$E$67,"Nach Strategie")-(IF(AND(Schulden!J8&lt;Schulden!J9,D117&gt;0),MAX(0,D117+E117-MIN(Schulden!G8,D117+E117)),0)+IF(AND(Schulden!J9&lt;Schulden!J9,H117&gt;0),MAX(0,H117+I117-MIN(Schulden!G9,H117+I117)),0)+IF(AND(Schulden!J10&lt;Schulden!J9,L117&gt;0),MAX(0,L117+M117-MIN(Schulden!G10,L117+M117)),0)+IF(AND(Schulden!J11&lt;Schulden!J9,P117&gt;0),MAX(0,P117+Q117-MIN(Schulden!G11,P117+Q117)),0)+IF(AND(Schulden!J12&lt;Schulden!J9,T117&gt;0),MAX(0,T117+U117-MIN(Schulden!G12,T117+U117)),0)+IF(AND(Schulden!J13&lt;Schulden!J9,X117&gt;0),MAX(0,X117+Y117-MIN(Schulden!G13,X117+Y117)),0)+IF(AND(Schulden!J14&lt;Schulden!J9,AB117&gt;0),MAX(0,AB117+AC117-MIN(Schulden!G14,AB117+AC117)),0)+IF(AND(Schulden!J15&lt;Schulden!J9,AF117&gt;0),MAX(0,AF117+AG117-MIN(Schulden!G15,AF117+AG117)),0)+IF(AND(Schulden!J16&lt;Schulden!J9,AJ117&gt;0),MAX(0,AJ117+AK117-MIN(Schulden!G16,AJ117+AK117)),0)+IF(AND(Schulden!J17&lt;Schulden!J9,AN117&gt;0),MAX(0,AN117+AO117-MIN(Schulden!G17,AN117+AO117)),0)+IF(AND(Schulden!J18&lt;Schulden!J9,AR117&gt;0),MAX(0,AR117+AS117-MIN(Schulden!G18,AR117+AS117)),0)+IF(AND(Schulden!J19&lt;Schulden!J9,AV117&gt;0),MAX(0,AV117+AW117-MIN(Schulden!G19,AV117+AW117)),0)+IF(AND(Schulden!J20&lt;Schulden!J9,AZ117&gt;0),MAX(0,AZ117+BA117-MIN(Schulden!G20,AZ117+BA117)),0)+IF(AND(Schulden!J21&lt;Schulden!J9,BD117&gt;0),MAX(0,BD117+BE117-MIN(Schulden!G21,BD117+BE117)),0)+IF(AND(Schulden!J22&lt;Schulden!J9,BH117&gt;0),MAX(0,BH117+BI117-MIN(Schulden!G22,BH117+BI117)),0))),MAX(0,H117+I117-MIN(Schulden!G9,H117+I117)))+SUMIFS(Sonderzahlungen!$D$8:$D$67,Sonderzahlungen!$G$8:$G$67,$B117,Sonderzahlungen!$E$8:$E$67,"Gezielte Schuld",Sonderzahlungen!$F$8:$F$67,Schulden!B9)))</f>
        <v/>
      </c>
      <c r="K117" s="24">
        <f>MAX(0,H117+I117-J117)</f>
        <v/>
      </c>
      <c r="L117" s="24">
        <f>O116</f>
        <v/>
      </c>
      <c r="M117" s="24">
        <f>IF(L117&lt;=0,0,L117*Schulden!F10/12)</f>
        <v/>
      </c>
      <c r="N117" s="24">
        <f>IF(L117&lt;=0,0,MIN(L117+M117,MIN(Schulden!G10,L117+M117)+MIN(MAX(0,Strategie!$C$9+SUMIFS(Sonderzahlungen!$D$8:$D$67,Sonderzahlungen!$G$8:$G$67,$B117,Sonderzahlungen!$E$8:$E$67,"Nach Strategie")-(IF(AND(Schulden!J8&lt;Schulden!J10,D117&gt;0),MAX(0,D117+E117-MIN(Schulden!G8,D117+E117)),0)+IF(AND(Schulden!J9&lt;Schulden!J10,H117&gt;0),MAX(0,H117+I117-MIN(Schulden!G9,H117+I117)),0)+IF(AND(Schulden!J10&lt;Schulden!J10,L117&gt;0),MAX(0,L117+M117-MIN(Schulden!G10,L117+M117)),0)+IF(AND(Schulden!J11&lt;Schulden!J10,P117&gt;0),MAX(0,P117+Q117-MIN(Schulden!G11,P117+Q117)),0)+IF(AND(Schulden!J12&lt;Schulden!J10,T117&gt;0),MAX(0,T117+U117-MIN(Schulden!G12,T117+U117)),0)+IF(AND(Schulden!J13&lt;Schulden!J10,X117&gt;0),MAX(0,X117+Y117-MIN(Schulden!G13,X117+Y117)),0)+IF(AND(Schulden!J14&lt;Schulden!J10,AB117&gt;0),MAX(0,AB117+AC117-MIN(Schulden!G14,AB117+AC117)),0)+IF(AND(Schulden!J15&lt;Schulden!J10,AF117&gt;0),MAX(0,AF117+AG117-MIN(Schulden!G15,AF117+AG117)),0)+IF(AND(Schulden!J16&lt;Schulden!J10,AJ117&gt;0),MAX(0,AJ117+AK117-MIN(Schulden!G16,AJ117+AK117)),0)+IF(AND(Schulden!J17&lt;Schulden!J10,AN117&gt;0),MAX(0,AN117+AO117-MIN(Schulden!G17,AN117+AO117)),0)+IF(AND(Schulden!J18&lt;Schulden!J10,AR117&gt;0),MAX(0,AR117+AS117-MIN(Schulden!G18,AR117+AS117)),0)+IF(AND(Schulden!J19&lt;Schulden!J10,AV117&gt;0),MAX(0,AV117+AW117-MIN(Schulden!G19,AV117+AW117)),0)+IF(AND(Schulden!J20&lt;Schulden!J10,AZ117&gt;0),MAX(0,AZ117+BA117-MIN(Schulden!G20,AZ117+BA117)),0)+IF(AND(Schulden!J21&lt;Schulden!J10,BD117&gt;0),MAX(0,BD117+BE117-MIN(Schulden!G21,BD117+BE117)),0)+IF(AND(Schulden!J22&lt;Schulden!J10,BH117&gt;0),MAX(0,BH117+BI117-MIN(Schulden!G22,BH117+BI117)),0))),MAX(0,L117+M117-MIN(Schulden!G10,L117+M117)))+SUMIFS(Sonderzahlungen!$D$8:$D$67,Sonderzahlungen!$G$8:$G$67,$B117,Sonderzahlungen!$E$8:$E$67,"Gezielte Schuld",Sonderzahlungen!$F$8:$F$67,Schulden!B10)))</f>
        <v/>
      </c>
      <c r="O117" s="24">
        <f>MAX(0,L117+M117-N117)</f>
        <v/>
      </c>
      <c r="P117" s="24">
        <f>S116</f>
        <v/>
      </c>
      <c r="Q117" s="24">
        <f>IF(P117&lt;=0,0,P117*Schulden!F11/12)</f>
        <v/>
      </c>
      <c r="R117" s="24">
        <f>IF(P117&lt;=0,0,MIN(P117+Q117,MIN(Schulden!G11,P117+Q117)+MIN(MAX(0,Strategie!$C$9+SUMIFS(Sonderzahlungen!$D$8:$D$67,Sonderzahlungen!$G$8:$G$67,$B117,Sonderzahlungen!$E$8:$E$67,"Nach Strategie")-(IF(AND(Schulden!J8&lt;Schulden!J11,D117&gt;0),MAX(0,D117+E117-MIN(Schulden!G8,D117+E117)),0)+IF(AND(Schulden!J9&lt;Schulden!J11,H117&gt;0),MAX(0,H117+I117-MIN(Schulden!G9,H117+I117)),0)+IF(AND(Schulden!J10&lt;Schulden!J11,L117&gt;0),MAX(0,L117+M117-MIN(Schulden!G10,L117+M117)),0)+IF(AND(Schulden!J11&lt;Schulden!J11,P117&gt;0),MAX(0,P117+Q117-MIN(Schulden!G11,P117+Q117)),0)+IF(AND(Schulden!J12&lt;Schulden!J11,T117&gt;0),MAX(0,T117+U117-MIN(Schulden!G12,T117+U117)),0)+IF(AND(Schulden!J13&lt;Schulden!J11,X117&gt;0),MAX(0,X117+Y117-MIN(Schulden!G13,X117+Y117)),0)+IF(AND(Schulden!J14&lt;Schulden!J11,AB117&gt;0),MAX(0,AB117+AC117-MIN(Schulden!G14,AB117+AC117)),0)+IF(AND(Schulden!J15&lt;Schulden!J11,AF117&gt;0),MAX(0,AF117+AG117-MIN(Schulden!G15,AF117+AG117)),0)+IF(AND(Schulden!J16&lt;Schulden!J11,AJ117&gt;0),MAX(0,AJ117+AK117-MIN(Schulden!G16,AJ117+AK117)),0)+IF(AND(Schulden!J17&lt;Schulden!J11,AN117&gt;0),MAX(0,AN117+AO117-MIN(Schulden!G17,AN117+AO117)),0)+IF(AND(Schulden!J18&lt;Schulden!J11,AR117&gt;0),MAX(0,AR117+AS117-MIN(Schulden!G18,AR117+AS117)),0)+IF(AND(Schulden!J19&lt;Schulden!J11,AV117&gt;0),MAX(0,AV117+AW117-MIN(Schulden!G19,AV117+AW117)),0)+IF(AND(Schulden!J20&lt;Schulden!J11,AZ117&gt;0),MAX(0,AZ117+BA117-MIN(Schulden!G20,AZ117+BA117)),0)+IF(AND(Schulden!J21&lt;Schulden!J11,BD117&gt;0),MAX(0,BD117+BE117-MIN(Schulden!G21,BD117+BE117)),0)+IF(AND(Schulden!J22&lt;Schulden!J11,BH117&gt;0),MAX(0,BH117+BI117-MIN(Schulden!G22,BH117+BI117)),0))),MAX(0,P117+Q117-MIN(Schulden!G11,P117+Q117)))+SUMIFS(Sonderzahlungen!$D$8:$D$67,Sonderzahlungen!$G$8:$G$67,$B117,Sonderzahlungen!$E$8:$E$67,"Gezielte Schuld",Sonderzahlungen!$F$8:$F$67,Schulden!B11)))</f>
        <v/>
      </c>
      <c r="S117" s="24">
        <f>MAX(0,P117+Q117-R117)</f>
        <v/>
      </c>
      <c r="T117" s="24">
        <f>W116</f>
        <v/>
      </c>
      <c r="U117" s="24">
        <f>IF(T117&lt;=0,0,T117*Schulden!F12/12)</f>
        <v/>
      </c>
      <c r="V117" s="24">
        <f>IF(T117&lt;=0,0,MIN(T117+U117,MIN(Schulden!G12,T117+U117)+MIN(MAX(0,Strategie!$C$9+SUMIFS(Sonderzahlungen!$D$8:$D$67,Sonderzahlungen!$G$8:$G$67,$B117,Sonderzahlungen!$E$8:$E$67,"Nach Strategie")-(IF(AND(Schulden!J8&lt;Schulden!J12,D117&gt;0),MAX(0,D117+E117-MIN(Schulden!G8,D117+E117)),0)+IF(AND(Schulden!J9&lt;Schulden!J12,H117&gt;0),MAX(0,H117+I117-MIN(Schulden!G9,H117+I117)),0)+IF(AND(Schulden!J10&lt;Schulden!J12,L117&gt;0),MAX(0,L117+M117-MIN(Schulden!G10,L117+M117)),0)+IF(AND(Schulden!J11&lt;Schulden!J12,P117&gt;0),MAX(0,P117+Q117-MIN(Schulden!G11,P117+Q117)),0)+IF(AND(Schulden!J12&lt;Schulden!J12,T117&gt;0),MAX(0,T117+U117-MIN(Schulden!G12,T117+U117)),0)+IF(AND(Schulden!J13&lt;Schulden!J12,X117&gt;0),MAX(0,X117+Y117-MIN(Schulden!G13,X117+Y117)),0)+IF(AND(Schulden!J14&lt;Schulden!J12,AB117&gt;0),MAX(0,AB117+AC117-MIN(Schulden!G14,AB117+AC117)),0)+IF(AND(Schulden!J15&lt;Schulden!J12,AF117&gt;0),MAX(0,AF117+AG117-MIN(Schulden!G15,AF117+AG117)),0)+IF(AND(Schulden!J16&lt;Schulden!J12,AJ117&gt;0),MAX(0,AJ117+AK117-MIN(Schulden!G16,AJ117+AK117)),0)+IF(AND(Schulden!J17&lt;Schulden!J12,AN117&gt;0),MAX(0,AN117+AO117-MIN(Schulden!G17,AN117+AO117)),0)+IF(AND(Schulden!J18&lt;Schulden!J12,AR117&gt;0),MAX(0,AR117+AS117-MIN(Schulden!G18,AR117+AS117)),0)+IF(AND(Schulden!J19&lt;Schulden!J12,AV117&gt;0),MAX(0,AV117+AW117-MIN(Schulden!G19,AV117+AW117)),0)+IF(AND(Schulden!J20&lt;Schulden!J12,AZ117&gt;0),MAX(0,AZ117+BA117-MIN(Schulden!G20,AZ117+BA117)),0)+IF(AND(Schulden!J21&lt;Schulden!J12,BD117&gt;0),MAX(0,BD117+BE117-MIN(Schulden!G21,BD117+BE117)),0)+IF(AND(Schulden!J22&lt;Schulden!J12,BH117&gt;0),MAX(0,BH117+BI117-MIN(Schulden!G22,BH117+BI117)),0))),MAX(0,T117+U117-MIN(Schulden!G12,T117+U117)))+SUMIFS(Sonderzahlungen!$D$8:$D$67,Sonderzahlungen!$G$8:$G$67,$B117,Sonderzahlungen!$E$8:$E$67,"Gezielte Schuld",Sonderzahlungen!$F$8:$F$67,Schulden!B12)))</f>
        <v/>
      </c>
      <c r="W117" s="24">
        <f>MAX(0,T117+U117-V117)</f>
        <v/>
      </c>
      <c r="X117" s="24">
        <f>AA116</f>
        <v/>
      </c>
      <c r="Y117" s="24">
        <f>IF(X117&lt;=0,0,X117*Schulden!F13/12)</f>
        <v/>
      </c>
      <c r="Z117" s="24">
        <f>IF(X117&lt;=0,0,MIN(X117+Y117,MIN(Schulden!G13,X117+Y117)+MIN(MAX(0,Strategie!$C$9+SUMIFS(Sonderzahlungen!$D$8:$D$67,Sonderzahlungen!$G$8:$G$67,$B117,Sonderzahlungen!$E$8:$E$67,"Nach Strategie")-(IF(AND(Schulden!J8&lt;Schulden!J13,D117&gt;0),MAX(0,D117+E117-MIN(Schulden!G8,D117+E117)),0)+IF(AND(Schulden!J9&lt;Schulden!J13,H117&gt;0),MAX(0,H117+I117-MIN(Schulden!G9,H117+I117)),0)+IF(AND(Schulden!J10&lt;Schulden!J13,L117&gt;0),MAX(0,L117+M117-MIN(Schulden!G10,L117+M117)),0)+IF(AND(Schulden!J11&lt;Schulden!J13,P117&gt;0),MAX(0,P117+Q117-MIN(Schulden!G11,P117+Q117)),0)+IF(AND(Schulden!J12&lt;Schulden!J13,T117&gt;0),MAX(0,T117+U117-MIN(Schulden!G12,T117+U117)),0)+IF(AND(Schulden!J13&lt;Schulden!J13,X117&gt;0),MAX(0,X117+Y117-MIN(Schulden!G13,X117+Y117)),0)+IF(AND(Schulden!J14&lt;Schulden!J13,AB117&gt;0),MAX(0,AB117+AC117-MIN(Schulden!G14,AB117+AC117)),0)+IF(AND(Schulden!J15&lt;Schulden!J13,AF117&gt;0),MAX(0,AF117+AG117-MIN(Schulden!G15,AF117+AG117)),0)+IF(AND(Schulden!J16&lt;Schulden!J13,AJ117&gt;0),MAX(0,AJ117+AK117-MIN(Schulden!G16,AJ117+AK117)),0)+IF(AND(Schulden!J17&lt;Schulden!J13,AN117&gt;0),MAX(0,AN117+AO117-MIN(Schulden!G17,AN117+AO117)),0)+IF(AND(Schulden!J18&lt;Schulden!J13,AR117&gt;0),MAX(0,AR117+AS117-MIN(Schulden!G18,AR117+AS117)),0)+IF(AND(Schulden!J19&lt;Schulden!J13,AV117&gt;0),MAX(0,AV117+AW117-MIN(Schulden!G19,AV117+AW117)),0)+IF(AND(Schulden!J20&lt;Schulden!J13,AZ117&gt;0),MAX(0,AZ117+BA117-MIN(Schulden!G20,AZ117+BA117)),0)+IF(AND(Schulden!J21&lt;Schulden!J13,BD117&gt;0),MAX(0,BD117+BE117-MIN(Schulden!G21,BD117+BE117)),0)+IF(AND(Schulden!J22&lt;Schulden!J13,BH117&gt;0),MAX(0,BH117+BI117-MIN(Schulden!G22,BH117+BI117)),0))),MAX(0,X117+Y117-MIN(Schulden!G13,X117+Y117)))+SUMIFS(Sonderzahlungen!$D$8:$D$67,Sonderzahlungen!$G$8:$G$67,$B117,Sonderzahlungen!$E$8:$E$67,"Gezielte Schuld",Sonderzahlungen!$F$8:$F$67,Schulden!B13)))</f>
        <v/>
      </c>
      <c r="AA117" s="24">
        <f>MAX(0,X117+Y117-Z117)</f>
        <v/>
      </c>
      <c r="AB117" s="24">
        <f>AE116</f>
        <v/>
      </c>
      <c r="AC117" s="24">
        <f>IF(AB117&lt;=0,0,AB117*Schulden!F14/12)</f>
        <v/>
      </c>
      <c r="AD117" s="24">
        <f>IF(AB117&lt;=0,0,MIN(AB117+AC117,MIN(Schulden!G14,AB117+AC117)+MIN(MAX(0,Strategie!$C$9+SUMIFS(Sonderzahlungen!$D$8:$D$67,Sonderzahlungen!$G$8:$G$67,$B117,Sonderzahlungen!$E$8:$E$67,"Nach Strategie")-(IF(AND(Schulden!J8&lt;Schulden!J14,D117&gt;0),MAX(0,D117+E117-MIN(Schulden!G8,D117+E117)),0)+IF(AND(Schulden!J9&lt;Schulden!J14,H117&gt;0),MAX(0,H117+I117-MIN(Schulden!G9,H117+I117)),0)+IF(AND(Schulden!J10&lt;Schulden!J14,L117&gt;0),MAX(0,L117+M117-MIN(Schulden!G10,L117+M117)),0)+IF(AND(Schulden!J11&lt;Schulden!J14,P117&gt;0),MAX(0,P117+Q117-MIN(Schulden!G11,P117+Q117)),0)+IF(AND(Schulden!J12&lt;Schulden!J14,T117&gt;0),MAX(0,T117+U117-MIN(Schulden!G12,T117+U117)),0)+IF(AND(Schulden!J13&lt;Schulden!J14,X117&gt;0),MAX(0,X117+Y117-MIN(Schulden!G13,X117+Y117)),0)+IF(AND(Schulden!J14&lt;Schulden!J14,AB117&gt;0),MAX(0,AB117+AC117-MIN(Schulden!G14,AB117+AC117)),0)+IF(AND(Schulden!J15&lt;Schulden!J14,AF117&gt;0),MAX(0,AF117+AG117-MIN(Schulden!G15,AF117+AG117)),0)+IF(AND(Schulden!J16&lt;Schulden!J14,AJ117&gt;0),MAX(0,AJ117+AK117-MIN(Schulden!G16,AJ117+AK117)),0)+IF(AND(Schulden!J17&lt;Schulden!J14,AN117&gt;0),MAX(0,AN117+AO117-MIN(Schulden!G17,AN117+AO117)),0)+IF(AND(Schulden!J18&lt;Schulden!J14,AR117&gt;0),MAX(0,AR117+AS117-MIN(Schulden!G18,AR117+AS117)),0)+IF(AND(Schulden!J19&lt;Schulden!J14,AV117&gt;0),MAX(0,AV117+AW117-MIN(Schulden!G19,AV117+AW117)),0)+IF(AND(Schulden!J20&lt;Schulden!J14,AZ117&gt;0),MAX(0,AZ117+BA117-MIN(Schulden!G20,AZ117+BA117)),0)+IF(AND(Schulden!J21&lt;Schulden!J14,BD117&gt;0),MAX(0,BD117+BE117-MIN(Schulden!G21,BD117+BE117)),0)+IF(AND(Schulden!J22&lt;Schulden!J14,BH117&gt;0),MAX(0,BH117+BI117-MIN(Schulden!G22,BH117+BI117)),0))),MAX(0,AB117+AC117-MIN(Schulden!G14,AB117+AC117)))+SUMIFS(Sonderzahlungen!$D$8:$D$67,Sonderzahlungen!$G$8:$G$67,$B117,Sonderzahlungen!$E$8:$E$67,"Gezielte Schuld",Sonderzahlungen!$F$8:$F$67,Schulden!B14)))</f>
        <v/>
      </c>
      <c r="AE117" s="24">
        <f>MAX(0,AB117+AC117-AD117)</f>
        <v/>
      </c>
      <c r="AF117" s="24">
        <f>AI116</f>
        <v/>
      </c>
      <c r="AG117" s="24">
        <f>IF(AF117&lt;=0,0,AF117*Schulden!F15/12)</f>
        <v/>
      </c>
      <c r="AH117" s="24">
        <f>IF(AF117&lt;=0,0,MIN(AF117+AG117,MIN(Schulden!G15,AF117+AG117)+MIN(MAX(0,Strategie!$C$9+SUMIFS(Sonderzahlungen!$D$8:$D$67,Sonderzahlungen!$G$8:$G$67,$B117,Sonderzahlungen!$E$8:$E$67,"Nach Strategie")-(IF(AND(Schulden!J8&lt;Schulden!J15,D117&gt;0),MAX(0,D117+E117-MIN(Schulden!G8,D117+E117)),0)+IF(AND(Schulden!J9&lt;Schulden!J15,H117&gt;0),MAX(0,H117+I117-MIN(Schulden!G9,H117+I117)),0)+IF(AND(Schulden!J10&lt;Schulden!J15,L117&gt;0),MAX(0,L117+M117-MIN(Schulden!G10,L117+M117)),0)+IF(AND(Schulden!J11&lt;Schulden!J15,P117&gt;0),MAX(0,P117+Q117-MIN(Schulden!G11,P117+Q117)),0)+IF(AND(Schulden!J12&lt;Schulden!J15,T117&gt;0),MAX(0,T117+U117-MIN(Schulden!G12,T117+U117)),0)+IF(AND(Schulden!J13&lt;Schulden!J15,X117&gt;0),MAX(0,X117+Y117-MIN(Schulden!G13,X117+Y117)),0)+IF(AND(Schulden!J14&lt;Schulden!J15,AB117&gt;0),MAX(0,AB117+AC117-MIN(Schulden!G14,AB117+AC117)),0)+IF(AND(Schulden!J15&lt;Schulden!J15,AF117&gt;0),MAX(0,AF117+AG117-MIN(Schulden!G15,AF117+AG117)),0)+IF(AND(Schulden!J16&lt;Schulden!J15,AJ117&gt;0),MAX(0,AJ117+AK117-MIN(Schulden!G16,AJ117+AK117)),0)+IF(AND(Schulden!J17&lt;Schulden!J15,AN117&gt;0),MAX(0,AN117+AO117-MIN(Schulden!G17,AN117+AO117)),0)+IF(AND(Schulden!J18&lt;Schulden!J15,AR117&gt;0),MAX(0,AR117+AS117-MIN(Schulden!G18,AR117+AS117)),0)+IF(AND(Schulden!J19&lt;Schulden!J15,AV117&gt;0),MAX(0,AV117+AW117-MIN(Schulden!G19,AV117+AW117)),0)+IF(AND(Schulden!J20&lt;Schulden!J15,AZ117&gt;0),MAX(0,AZ117+BA117-MIN(Schulden!G20,AZ117+BA117)),0)+IF(AND(Schulden!J21&lt;Schulden!J15,BD117&gt;0),MAX(0,BD117+BE117-MIN(Schulden!G21,BD117+BE117)),0)+IF(AND(Schulden!J22&lt;Schulden!J15,BH117&gt;0),MAX(0,BH117+BI117-MIN(Schulden!G22,BH117+BI117)),0))),MAX(0,AF117+AG117-MIN(Schulden!G15,AF117+AG117)))+SUMIFS(Sonderzahlungen!$D$8:$D$67,Sonderzahlungen!$G$8:$G$67,$B117,Sonderzahlungen!$E$8:$E$67,"Gezielte Schuld",Sonderzahlungen!$F$8:$F$67,Schulden!B15)))</f>
        <v/>
      </c>
      <c r="AI117" s="24">
        <f>MAX(0,AF117+AG117-AH117)</f>
        <v/>
      </c>
      <c r="AJ117" s="24">
        <f>AM116</f>
        <v/>
      </c>
      <c r="AK117" s="24">
        <f>IF(AJ117&lt;=0,0,AJ117*Schulden!F16/12)</f>
        <v/>
      </c>
      <c r="AL117" s="24">
        <f>IF(AJ117&lt;=0,0,MIN(AJ117+AK117,MIN(Schulden!G16,AJ117+AK117)+MIN(MAX(0,Strategie!$C$9+SUMIFS(Sonderzahlungen!$D$8:$D$67,Sonderzahlungen!$G$8:$G$67,$B117,Sonderzahlungen!$E$8:$E$67,"Nach Strategie")-(IF(AND(Schulden!J8&lt;Schulden!J16,D117&gt;0),MAX(0,D117+E117-MIN(Schulden!G8,D117+E117)),0)+IF(AND(Schulden!J9&lt;Schulden!J16,H117&gt;0),MAX(0,H117+I117-MIN(Schulden!G9,H117+I117)),0)+IF(AND(Schulden!J10&lt;Schulden!J16,L117&gt;0),MAX(0,L117+M117-MIN(Schulden!G10,L117+M117)),0)+IF(AND(Schulden!J11&lt;Schulden!J16,P117&gt;0),MAX(0,P117+Q117-MIN(Schulden!G11,P117+Q117)),0)+IF(AND(Schulden!J12&lt;Schulden!J16,T117&gt;0),MAX(0,T117+U117-MIN(Schulden!G12,T117+U117)),0)+IF(AND(Schulden!J13&lt;Schulden!J16,X117&gt;0),MAX(0,X117+Y117-MIN(Schulden!G13,X117+Y117)),0)+IF(AND(Schulden!J14&lt;Schulden!J16,AB117&gt;0),MAX(0,AB117+AC117-MIN(Schulden!G14,AB117+AC117)),0)+IF(AND(Schulden!J15&lt;Schulden!J16,AF117&gt;0),MAX(0,AF117+AG117-MIN(Schulden!G15,AF117+AG117)),0)+IF(AND(Schulden!J16&lt;Schulden!J16,AJ117&gt;0),MAX(0,AJ117+AK117-MIN(Schulden!G16,AJ117+AK117)),0)+IF(AND(Schulden!J17&lt;Schulden!J16,AN117&gt;0),MAX(0,AN117+AO117-MIN(Schulden!G17,AN117+AO117)),0)+IF(AND(Schulden!J18&lt;Schulden!J16,AR117&gt;0),MAX(0,AR117+AS117-MIN(Schulden!G18,AR117+AS117)),0)+IF(AND(Schulden!J19&lt;Schulden!J16,AV117&gt;0),MAX(0,AV117+AW117-MIN(Schulden!G19,AV117+AW117)),0)+IF(AND(Schulden!J20&lt;Schulden!J16,AZ117&gt;0),MAX(0,AZ117+BA117-MIN(Schulden!G20,AZ117+BA117)),0)+IF(AND(Schulden!J21&lt;Schulden!J16,BD117&gt;0),MAX(0,BD117+BE117-MIN(Schulden!G21,BD117+BE117)),0)+IF(AND(Schulden!J22&lt;Schulden!J16,BH117&gt;0),MAX(0,BH117+BI117-MIN(Schulden!G22,BH117+BI117)),0))),MAX(0,AJ117+AK117-MIN(Schulden!G16,AJ117+AK117)))+SUMIFS(Sonderzahlungen!$D$8:$D$67,Sonderzahlungen!$G$8:$G$67,$B117,Sonderzahlungen!$E$8:$E$67,"Gezielte Schuld",Sonderzahlungen!$F$8:$F$67,Schulden!B16)))</f>
        <v/>
      </c>
      <c r="AM117" s="24">
        <f>MAX(0,AJ117+AK117-AL117)</f>
        <v/>
      </c>
      <c r="AN117" s="24">
        <f>AQ116</f>
        <v/>
      </c>
      <c r="AO117" s="24">
        <f>IF(AN117&lt;=0,0,AN117*Schulden!F17/12)</f>
        <v/>
      </c>
      <c r="AP117" s="24">
        <f>IF(AN117&lt;=0,0,MIN(AN117+AO117,MIN(Schulden!G17,AN117+AO117)+MIN(MAX(0,Strategie!$C$9+SUMIFS(Sonderzahlungen!$D$8:$D$67,Sonderzahlungen!$G$8:$G$67,$B117,Sonderzahlungen!$E$8:$E$67,"Nach Strategie")-(IF(AND(Schulden!J8&lt;Schulden!J17,D117&gt;0),MAX(0,D117+E117-MIN(Schulden!G8,D117+E117)),0)+IF(AND(Schulden!J9&lt;Schulden!J17,H117&gt;0),MAX(0,H117+I117-MIN(Schulden!G9,H117+I117)),0)+IF(AND(Schulden!J10&lt;Schulden!J17,L117&gt;0),MAX(0,L117+M117-MIN(Schulden!G10,L117+M117)),0)+IF(AND(Schulden!J11&lt;Schulden!J17,P117&gt;0),MAX(0,P117+Q117-MIN(Schulden!G11,P117+Q117)),0)+IF(AND(Schulden!J12&lt;Schulden!J17,T117&gt;0),MAX(0,T117+U117-MIN(Schulden!G12,T117+U117)),0)+IF(AND(Schulden!J13&lt;Schulden!J17,X117&gt;0),MAX(0,X117+Y117-MIN(Schulden!G13,X117+Y117)),0)+IF(AND(Schulden!J14&lt;Schulden!J17,AB117&gt;0),MAX(0,AB117+AC117-MIN(Schulden!G14,AB117+AC117)),0)+IF(AND(Schulden!J15&lt;Schulden!J17,AF117&gt;0),MAX(0,AF117+AG117-MIN(Schulden!G15,AF117+AG117)),0)+IF(AND(Schulden!J16&lt;Schulden!J17,AJ117&gt;0),MAX(0,AJ117+AK117-MIN(Schulden!G16,AJ117+AK117)),0)+IF(AND(Schulden!J17&lt;Schulden!J17,AN117&gt;0),MAX(0,AN117+AO117-MIN(Schulden!G17,AN117+AO117)),0)+IF(AND(Schulden!J18&lt;Schulden!J17,AR117&gt;0),MAX(0,AR117+AS117-MIN(Schulden!G18,AR117+AS117)),0)+IF(AND(Schulden!J19&lt;Schulden!J17,AV117&gt;0),MAX(0,AV117+AW117-MIN(Schulden!G19,AV117+AW117)),0)+IF(AND(Schulden!J20&lt;Schulden!J17,AZ117&gt;0),MAX(0,AZ117+BA117-MIN(Schulden!G20,AZ117+BA117)),0)+IF(AND(Schulden!J21&lt;Schulden!J17,BD117&gt;0),MAX(0,BD117+BE117-MIN(Schulden!G21,BD117+BE117)),0)+IF(AND(Schulden!J22&lt;Schulden!J17,BH117&gt;0),MAX(0,BH117+BI117-MIN(Schulden!G22,BH117+BI117)),0))),MAX(0,AN117+AO117-MIN(Schulden!G17,AN117+AO117)))+SUMIFS(Sonderzahlungen!$D$8:$D$67,Sonderzahlungen!$G$8:$G$67,$B117,Sonderzahlungen!$E$8:$E$67,"Gezielte Schuld",Sonderzahlungen!$F$8:$F$67,Schulden!B17)))</f>
        <v/>
      </c>
      <c r="AQ117" s="24">
        <f>MAX(0,AN117+AO117-AP117)</f>
        <v/>
      </c>
      <c r="AR117" s="24">
        <f>AU116</f>
        <v/>
      </c>
      <c r="AS117" s="24">
        <f>IF(AR117&lt;=0,0,AR117*Schulden!F18/12)</f>
        <v/>
      </c>
      <c r="AT117" s="24">
        <f>IF(AR117&lt;=0,0,MIN(AR117+AS117,MIN(Schulden!G18,AR117+AS117)+MIN(MAX(0,Strategie!$C$9+SUMIFS(Sonderzahlungen!$D$8:$D$67,Sonderzahlungen!$G$8:$G$67,$B117,Sonderzahlungen!$E$8:$E$67,"Nach Strategie")-(IF(AND(Schulden!J8&lt;Schulden!J18,D117&gt;0),MAX(0,D117+E117-MIN(Schulden!G8,D117+E117)),0)+IF(AND(Schulden!J9&lt;Schulden!J18,H117&gt;0),MAX(0,H117+I117-MIN(Schulden!G9,H117+I117)),0)+IF(AND(Schulden!J10&lt;Schulden!J18,L117&gt;0),MAX(0,L117+M117-MIN(Schulden!G10,L117+M117)),0)+IF(AND(Schulden!J11&lt;Schulden!J18,P117&gt;0),MAX(0,P117+Q117-MIN(Schulden!G11,P117+Q117)),0)+IF(AND(Schulden!J12&lt;Schulden!J18,T117&gt;0),MAX(0,T117+U117-MIN(Schulden!G12,T117+U117)),0)+IF(AND(Schulden!J13&lt;Schulden!J18,X117&gt;0),MAX(0,X117+Y117-MIN(Schulden!G13,X117+Y117)),0)+IF(AND(Schulden!J14&lt;Schulden!J18,AB117&gt;0),MAX(0,AB117+AC117-MIN(Schulden!G14,AB117+AC117)),0)+IF(AND(Schulden!J15&lt;Schulden!J18,AF117&gt;0),MAX(0,AF117+AG117-MIN(Schulden!G15,AF117+AG117)),0)+IF(AND(Schulden!J16&lt;Schulden!J18,AJ117&gt;0),MAX(0,AJ117+AK117-MIN(Schulden!G16,AJ117+AK117)),0)+IF(AND(Schulden!J17&lt;Schulden!J18,AN117&gt;0),MAX(0,AN117+AO117-MIN(Schulden!G17,AN117+AO117)),0)+IF(AND(Schulden!J18&lt;Schulden!J18,AR117&gt;0),MAX(0,AR117+AS117-MIN(Schulden!G18,AR117+AS117)),0)+IF(AND(Schulden!J19&lt;Schulden!J18,AV117&gt;0),MAX(0,AV117+AW117-MIN(Schulden!G19,AV117+AW117)),0)+IF(AND(Schulden!J20&lt;Schulden!J18,AZ117&gt;0),MAX(0,AZ117+BA117-MIN(Schulden!G20,AZ117+BA117)),0)+IF(AND(Schulden!J21&lt;Schulden!J18,BD117&gt;0),MAX(0,BD117+BE117-MIN(Schulden!G21,BD117+BE117)),0)+IF(AND(Schulden!J22&lt;Schulden!J18,BH117&gt;0),MAX(0,BH117+BI117-MIN(Schulden!G22,BH117+BI117)),0))),MAX(0,AR117+AS117-MIN(Schulden!G18,AR117+AS117)))+SUMIFS(Sonderzahlungen!$D$8:$D$67,Sonderzahlungen!$G$8:$G$67,$B117,Sonderzahlungen!$E$8:$E$67,"Gezielte Schuld",Sonderzahlungen!$F$8:$F$67,Schulden!B18)))</f>
        <v/>
      </c>
      <c r="AU117" s="24">
        <f>MAX(0,AR117+AS117-AT117)</f>
        <v/>
      </c>
      <c r="AV117" s="24">
        <f>AY116</f>
        <v/>
      </c>
      <c r="AW117" s="24">
        <f>IF(AV117&lt;=0,0,AV117*Schulden!F19/12)</f>
        <v/>
      </c>
      <c r="AX117" s="24">
        <f>IF(AV117&lt;=0,0,MIN(AV117+AW117,MIN(Schulden!G19,AV117+AW117)+MIN(MAX(0,Strategie!$C$9+SUMIFS(Sonderzahlungen!$D$8:$D$67,Sonderzahlungen!$G$8:$G$67,$B117,Sonderzahlungen!$E$8:$E$67,"Nach Strategie")-(IF(AND(Schulden!J8&lt;Schulden!J19,D117&gt;0),MAX(0,D117+E117-MIN(Schulden!G8,D117+E117)),0)+IF(AND(Schulden!J9&lt;Schulden!J19,H117&gt;0),MAX(0,H117+I117-MIN(Schulden!G9,H117+I117)),0)+IF(AND(Schulden!J10&lt;Schulden!J19,L117&gt;0),MAX(0,L117+M117-MIN(Schulden!G10,L117+M117)),0)+IF(AND(Schulden!J11&lt;Schulden!J19,P117&gt;0),MAX(0,P117+Q117-MIN(Schulden!G11,P117+Q117)),0)+IF(AND(Schulden!J12&lt;Schulden!J19,T117&gt;0),MAX(0,T117+U117-MIN(Schulden!G12,T117+U117)),0)+IF(AND(Schulden!J13&lt;Schulden!J19,X117&gt;0),MAX(0,X117+Y117-MIN(Schulden!G13,X117+Y117)),0)+IF(AND(Schulden!J14&lt;Schulden!J19,AB117&gt;0),MAX(0,AB117+AC117-MIN(Schulden!G14,AB117+AC117)),0)+IF(AND(Schulden!J15&lt;Schulden!J19,AF117&gt;0),MAX(0,AF117+AG117-MIN(Schulden!G15,AF117+AG117)),0)+IF(AND(Schulden!J16&lt;Schulden!J19,AJ117&gt;0),MAX(0,AJ117+AK117-MIN(Schulden!G16,AJ117+AK117)),0)+IF(AND(Schulden!J17&lt;Schulden!J19,AN117&gt;0),MAX(0,AN117+AO117-MIN(Schulden!G17,AN117+AO117)),0)+IF(AND(Schulden!J18&lt;Schulden!J19,AR117&gt;0),MAX(0,AR117+AS117-MIN(Schulden!G18,AR117+AS117)),0)+IF(AND(Schulden!J19&lt;Schulden!J19,AV117&gt;0),MAX(0,AV117+AW117-MIN(Schulden!G19,AV117+AW117)),0)+IF(AND(Schulden!J20&lt;Schulden!J19,AZ117&gt;0),MAX(0,AZ117+BA117-MIN(Schulden!G20,AZ117+BA117)),0)+IF(AND(Schulden!J21&lt;Schulden!J19,BD117&gt;0),MAX(0,BD117+BE117-MIN(Schulden!G21,BD117+BE117)),0)+IF(AND(Schulden!J22&lt;Schulden!J19,BH117&gt;0),MAX(0,BH117+BI117-MIN(Schulden!G22,BH117+BI117)),0))),MAX(0,AV117+AW117-MIN(Schulden!G19,AV117+AW117)))+SUMIFS(Sonderzahlungen!$D$8:$D$67,Sonderzahlungen!$G$8:$G$67,$B117,Sonderzahlungen!$E$8:$E$67,"Gezielte Schuld",Sonderzahlungen!$F$8:$F$67,Schulden!B19)))</f>
        <v/>
      </c>
      <c r="AY117" s="24">
        <f>MAX(0,AV117+AW117-AX117)</f>
        <v/>
      </c>
      <c r="AZ117" s="24">
        <f>BC116</f>
        <v/>
      </c>
      <c r="BA117" s="24">
        <f>IF(AZ117&lt;=0,0,AZ117*Schulden!F20/12)</f>
        <v/>
      </c>
      <c r="BB117" s="24">
        <f>IF(AZ117&lt;=0,0,MIN(AZ117+BA117,MIN(Schulden!G20,AZ117+BA117)+MIN(MAX(0,Strategie!$C$9+SUMIFS(Sonderzahlungen!$D$8:$D$67,Sonderzahlungen!$G$8:$G$67,$B117,Sonderzahlungen!$E$8:$E$67,"Nach Strategie")-(IF(AND(Schulden!J8&lt;Schulden!J20,D117&gt;0),MAX(0,D117+E117-MIN(Schulden!G8,D117+E117)),0)+IF(AND(Schulden!J9&lt;Schulden!J20,H117&gt;0),MAX(0,H117+I117-MIN(Schulden!G9,H117+I117)),0)+IF(AND(Schulden!J10&lt;Schulden!J20,L117&gt;0),MAX(0,L117+M117-MIN(Schulden!G10,L117+M117)),0)+IF(AND(Schulden!J11&lt;Schulden!J20,P117&gt;0),MAX(0,P117+Q117-MIN(Schulden!G11,P117+Q117)),0)+IF(AND(Schulden!J12&lt;Schulden!J20,T117&gt;0),MAX(0,T117+U117-MIN(Schulden!G12,T117+U117)),0)+IF(AND(Schulden!J13&lt;Schulden!J20,X117&gt;0),MAX(0,X117+Y117-MIN(Schulden!G13,X117+Y117)),0)+IF(AND(Schulden!J14&lt;Schulden!J20,AB117&gt;0),MAX(0,AB117+AC117-MIN(Schulden!G14,AB117+AC117)),0)+IF(AND(Schulden!J15&lt;Schulden!J20,AF117&gt;0),MAX(0,AF117+AG117-MIN(Schulden!G15,AF117+AG117)),0)+IF(AND(Schulden!J16&lt;Schulden!J20,AJ117&gt;0),MAX(0,AJ117+AK117-MIN(Schulden!G16,AJ117+AK117)),0)+IF(AND(Schulden!J17&lt;Schulden!J20,AN117&gt;0),MAX(0,AN117+AO117-MIN(Schulden!G17,AN117+AO117)),0)+IF(AND(Schulden!J18&lt;Schulden!J20,AR117&gt;0),MAX(0,AR117+AS117-MIN(Schulden!G18,AR117+AS117)),0)+IF(AND(Schulden!J19&lt;Schulden!J20,AV117&gt;0),MAX(0,AV117+AW117-MIN(Schulden!G19,AV117+AW117)),0)+IF(AND(Schulden!J20&lt;Schulden!J20,AZ117&gt;0),MAX(0,AZ117+BA117-MIN(Schulden!G20,AZ117+BA117)),0)+IF(AND(Schulden!J21&lt;Schulden!J20,BD117&gt;0),MAX(0,BD117+BE117-MIN(Schulden!G21,BD117+BE117)),0)+IF(AND(Schulden!J22&lt;Schulden!J20,BH117&gt;0),MAX(0,BH117+BI117-MIN(Schulden!G22,BH117+BI117)),0))),MAX(0,AZ117+BA117-MIN(Schulden!G20,AZ117+BA117)))+SUMIFS(Sonderzahlungen!$D$8:$D$67,Sonderzahlungen!$G$8:$G$67,$B117,Sonderzahlungen!$E$8:$E$67,"Gezielte Schuld",Sonderzahlungen!$F$8:$F$67,Schulden!B20)))</f>
        <v/>
      </c>
      <c r="BC117" s="24">
        <f>MAX(0,AZ117+BA117-BB117)</f>
        <v/>
      </c>
      <c r="BD117" s="24">
        <f>BG116</f>
        <v/>
      </c>
      <c r="BE117" s="24">
        <f>IF(BD117&lt;=0,0,BD117*Schulden!F21/12)</f>
        <v/>
      </c>
      <c r="BF117" s="24">
        <f>IF(BD117&lt;=0,0,MIN(BD117+BE117,MIN(Schulden!G21,BD117+BE117)+MIN(MAX(0,Strategie!$C$9+SUMIFS(Sonderzahlungen!$D$8:$D$67,Sonderzahlungen!$G$8:$G$67,$B117,Sonderzahlungen!$E$8:$E$67,"Nach Strategie")-(IF(AND(Schulden!J8&lt;Schulden!J21,D117&gt;0),MAX(0,D117+E117-MIN(Schulden!G8,D117+E117)),0)+IF(AND(Schulden!J9&lt;Schulden!J21,H117&gt;0),MAX(0,H117+I117-MIN(Schulden!G9,H117+I117)),0)+IF(AND(Schulden!J10&lt;Schulden!J21,L117&gt;0),MAX(0,L117+M117-MIN(Schulden!G10,L117+M117)),0)+IF(AND(Schulden!J11&lt;Schulden!J21,P117&gt;0),MAX(0,P117+Q117-MIN(Schulden!G11,P117+Q117)),0)+IF(AND(Schulden!J12&lt;Schulden!J21,T117&gt;0),MAX(0,T117+U117-MIN(Schulden!G12,T117+U117)),0)+IF(AND(Schulden!J13&lt;Schulden!J21,X117&gt;0),MAX(0,X117+Y117-MIN(Schulden!G13,X117+Y117)),0)+IF(AND(Schulden!J14&lt;Schulden!J21,AB117&gt;0),MAX(0,AB117+AC117-MIN(Schulden!G14,AB117+AC117)),0)+IF(AND(Schulden!J15&lt;Schulden!J21,AF117&gt;0),MAX(0,AF117+AG117-MIN(Schulden!G15,AF117+AG117)),0)+IF(AND(Schulden!J16&lt;Schulden!J21,AJ117&gt;0),MAX(0,AJ117+AK117-MIN(Schulden!G16,AJ117+AK117)),0)+IF(AND(Schulden!J17&lt;Schulden!J21,AN117&gt;0),MAX(0,AN117+AO117-MIN(Schulden!G17,AN117+AO117)),0)+IF(AND(Schulden!J18&lt;Schulden!J21,AR117&gt;0),MAX(0,AR117+AS117-MIN(Schulden!G18,AR117+AS117)),0)+IF(AND(Schulden!J19&lt;Schulden!J21,AV117&gt;0),MAX(0,AV117+AW117-MIN(Schulden!G19,AV117+AW117)),0)+IF(AND(Schulden!J20&lt;Schulden!J21,AZ117&gt;0),MAX(0,AZ117+BA117-MIN(Schulden!G20,AZ117+BA117)),0)+IF(AND(Schulden!J21&lt;Schulden!J21,BD117&gt;0),MAX(0,BD117+BE117-MIN(Schulden!G21,BD117+BE117)),0)+IF(AND(Schulden!J22&lt;Schulden!J21,BH117&gt;0),MAX(0,BH117+BI117-MIN(Schulden!G22,BH117+BI117)),0))),MAX(0,BD117+BE117-MIN(Schulden!G21,BD117+BE117)))+SUMIFS(Sonderzahlungen!$D$8:$D$67,Sonderzahlungen!$G$8:$G$67,$B117,Sonderzahlungen!$E$8:$E$67,"Gezielte Schuld",Sonderzahlungen!$F$8:$F$67,Schulden!B21)))</f>
        <v/>
      </c>
      <c r="BG117" s="24">
        <f>MAX(0,BD117+BE117-BF117)</f>
        <v/>
      </c>
      <c r="BH117" s="24">
        <f>BK116</f>
        <v/>
      </c>
      <c r="BI117" s="24">
        <f>IF(BH117&lt;=0,0,BH117*Schulden!F22/12)</f>
        <v/>
      </c>
      <c r="BJ117" s="24">
        <f>IF(BH117&lt;=0,0,MIN(BH117+BI117,MIN(Schulden!G22,BH117+BI117)+MIN(MAX(0,Strategie!$C$9+SUMIFS(Sonderzahlungen!$D$8:$D$67,Sonderzahlungen!$G$8:$G$67,$B117,Sonderzahlungen!$E$8:$E$67,"Nach Strategie")-(IF(AND(Schulden!J8&lt;Schulden!J22,D117&gt;0),MAX(0,D117+E117-MIN(Schulden!G8,D117+E117)),0)+IF(AND(Schulden!J9&lt;Schulden!J22,H117&gt;0),MAX(0,H117+I117-MIN(Schulden!G9,H117+I117)),0)+IF(AND(Schulden!J10&lt;Schulden!J22,L117&gt;0),MAX(0,L117+M117-MIN(Schulden!G10,L117+M117)),0)+IF(AND(Schulden!J11&lt;Schulden!J22,P117&gt;0),MAX(0,P117+Q117-MIN(Schulden!G11,P117+Q117)),0)+IF(AND(Schulden!J12&lt;Schulden!J22,T117&gt;0),MAX(0,T117+U117-MIN(Schulden!G12,T117+U117)),0)+IF(AND(Schulden!J13&lt;Schulden!J22,X117&gt;0),MAX(0,X117+Y117-MIN(Schulden!G13,X117+Y117)),0)+IF(AND(Schulden!J14&lt;Schulden!J22,AB117&gt;0),MAX(0,AB117+AC117-MIN(Schulden!G14,AB117+AC117)),0)+IF(AND(Schulden!J15&lt;Schulden!J22,AF117&gt;0),MAX(0,AF117+AG117-MIN(Schulden!G15,AF117+AG117)),0)+IF(AND(Schulden!J16&lt;Schulden!J22,AJ117&gt;0),MAX(0,AJ117+AK117-MIN(Schulden!G16,AJ117+AK117)),0)+IF(AND(Schulden!J17&lt;Schulden!J22,AN117&gt;0),MAX(0,AN117+AO117-MIN(Schulden!G17,AN117+AO117)),0)+IF(AND(Schulden!J18&lt;Schulden!J22,AR117&gt;0),MAX(0,AR117+AS117-MIN(Schulden!G18,AR117+AS117)),0)+IF(AND(Schulden!J19&lt;Schulden!J22,AV117&gt;0),MAX(0,AV117+AW117-MIN(Schulden!G19,AV117+AW117)),0)+IF(AND(Schulden!J20&lt;Schulden!J22,AZ117&gt;0),MAX(0,AZ117+BA117-MIN(Schulden!G20,AZ117+BA117)),0)+IF(AND(Schulden!J21&lt;Schulden!J22,BD117&gt;0),MAX(0,BD117+BE117-MIN(Schulden!G21,BD117+BE117)),0)+IF(AND(Schulden!J22&lt;Schulden!J22,BH117&gt;0),MAX(0,BH117+BI117-MIN(Schulden!G22,BH117+BI117)),0))),MAX(0,BH117+BI117-MIN(Schulden!G22,BH117+BI117)))+SUMIFS(Sonderzahlungen!$D$8:$D$67,Sonderzahlungen!$G$8:$G$67,$B117,Sonderzahlungen!$E$8:$E$67,"Gezielte Schuld",Sonderzahlungen!$F$8:$F$67,Schulden!B22)))</f>
        <v/>
      </c>
      <c r="BK117" s="24">
        <f>MAX(0,BH117+BI117-BJ117)</f>
        <v/>
      </c>
    </row>
    <row r="118">
      <c r="B118" s="23">
        <f>EDATE(B117,1)</f>
        <v/>
      </c>
      <c r="C118" s="24">
        <f>SUMIFS(Sonderzahlungen!$D$8:$D$67,Sonderzahlungen!$G$8:$G$67,B118)</f>
        <v/>
      </c>
      <c r="D118" s="24">
        <f>G117</f>
        <v/>
      </c>
      <c r="E118" s="24">
        <f>IF(D118&lt;=0,0,D118*Schulden!F8/12)</f>
        <v/>
      </c>
      <c r="F118" s="24">
        <f>IF(D118&lt;=0,0,MIN(D118+E118,MIN(Schulden!G8,D118+E118)+MIN(MAX(0,Strategie!$C$9+SUMIFS(Sonderzahlungen!$D$8:$D$67,Sonderzahlungen!$G$8:$G$67,$B118,Sonderzahlungen!$E$8:$E$67,"Nach Strategie")-(IF(AND(Schulden!J8&lt;Schulden!J8,D118&gt;0),MAX(0,D118+E118-MIN(Schulden!G8,D118+E118)),0)+IF(AND(Schulden!J9&lt;Schulden!J8,H118&gt;0),MAX(0,H118+I118-MIN(Schulden!G9,H118+I118)),0)+IF(AND(Schulden!J10&lt;Schulden!J8,L118&gt;0),MAX(0,L118+M118-MIN(Schulden!G10,L118+M118)),0)+IF(AND(Schulden!J11&lt;Schulden!J8,P118&gt;0),MAX(0,P118+Q118-MIN(Schulden!G11,P118+Q118)),0)+IF(AND(Schulden!J12&lt;Schulden!J8,T118&gt;0),MAX(0,T118+U118-MIN(Schulden!G12,T118+U118)),0)+IF(AND(Schulden!J13&lt;Schulden!J8,X118&gt;0),MAX(0,X118+Y118-MIN(Schulden!G13,X118+Y118)),0)+IF(AND(Schulden!J14&lt;Schulden!J8,AB118&gt;0),MAX(0,AB118+AC118-MIN(Schulden!G14,AB118+AC118)),0)+IF(AND(Schulden!J15&lt;Schulden!J8,AF118&gt;0),MAX(0,AF118+AG118-MIN(Schulden!G15,AF118+AG118)),0)+IF(AND(Schulden!J16&lt;Schulden!J8,AJ118&gt;0),MAX(0,AJ118+AK118-MIN(Schulden!G16,AJ118+AK118)),0)+IF(AND(Schulden!J17&lt;Schulden!J8,AN118&gt;0),MAX(0,AN118+AO118-MIN(Schulden!G17,AN118+AO118)),0)+IF(AND(Schulden!J18&lt;Schulden!J8,AR118&gt;0),MAX(0,AR118+AS118-MIN(Schulden!G18,AR118+AS118)),0)+IF(AND(Schulden!J19&lt;Schulden!J8,AV118&gt;0),MAX(0,AV118+AW118-MIN(Schulden!G19,AV118+AW118)),0)+IF(AND(Schulden!J20&lt;Schulden!J8,AZ118&gt;0),MAX(0,AZ118+BA118-MIN(Schulden!G20,AZ118+BA118)),0)+IF(AND(Schulden!J21&lt;Schulden!J8,BD118&gt;0),MAX(0,BD118+BE118-MIN(Schulden!G21,BD118+BE118)),0)+IF(AND(Schulden!J22&lt;Schulden!J8,BH118&gt;0),MAX(0,BH118+BI118-MIN(Schulden!G22,BH118+BI118)),0))),MAX(0,D118+E118-MIN(Schulden!G8,D118+E118)))+SUMIFS(Sonderzahlungen!$D$8:$D$67,Sonderzahlungen!$G$8:$G$67,$B118,Sonderzahlungen!$E$8:$E$67,"Gezielte Schuld",Sonderzahlungen!$F$8:$F$67,Schulden!B8)))</f>
        <v/>
      </c>
      <c r="G118" s="24">
        <f>MAX(0,D118+E118-F118)</f>
        <v/>
      </c>
      <c r="H118" s="24">
        <f>K117</f>
        <v/>
      </c>
      <c r="I118" s="24">
        <f>IF(H118&lt;=0,0,H118*Schulden!F9/12)</f>
        <v/>
      </c>
      <c r="J118" s="24">
        <f>IF(H118&lt;=0,0,MIN(H118+I118,MIN(Schulden!G9,H118+I118)+MIN(MAX(0,Strategie!$C$9+SUMIFS(Sonderzahlungen!$D$8:$D$67,Sonderzahlungen!$G$8:$G$67,$B118,Sonderzahlungen!$E$8:$E$67,"Nach Strategie")-(IF(AND(Schulden!J8&lt;Schulden!J9,D118&gt;0),MAX(0,D118+E118-MIN(Schulden!G8,D118+E118)),0)+IF(AND(Schulden!J9&lt;Schulden!J9,H118&gt;0),MAX(0,H118+I118-MIN(Schulden!G9,H118+I118)),0)+IF(AND(Schulden!J10&lt;Schulden!J9,L118&gt;0),MAX(0,L118+M118-MIN(Schulden!G10,L118+M118)),0)+IF(AND(Schulden!J11&lt;Schulden!J9,P118&gt;0),MAX(0,P118+Q118-MIN(Schulden!G11,P118+Q118)),0)+IF(AND(Schulden!J12&lt;Schulden!J9,T118&gt;0),MAX(0,T118+U118-MIN(Schulden!G12,T118+U118)),0)+IF(AND(Schulden!J13&lt;Schulden!J9,X118&gt;0),MAX(0,X118+Y118-MIN(Schulden!G13,X118+Y118)),0)+IF(AND(Schulden!J14&lt;Schulden!J9,AB118&gt;0),MAX(0,AB118+AC118-MIN(Schulden!G14,AB118+AC118)),0)+IF(AND(Schulden!J15&lt;Schulden!J9,AF118&gt;0),MAX(0,AF118+AG118-MIN(Schulden!G15,AF118+AG118)),0)+IF(AND(Schulden!J16&lt;Schulden!J9,AJ118&gt;0),MAX(0,AJ118+AK118-MIN(Schulden!G16,AJ118+AK118)),0)+IF(AND(Schulden!J17&lt;Schulden!J9,AN118&gt;0),MAX(0,AN118+AO118-MIN(Schulden!G17,AN118+AO118)),0)+IF(AND(Schulden!J18&lt;Schulden!J9,AR118&gt;0),MAX(0,AR118+AS118-MIN(Schulden!G18,AR118+AS118)),0)+IF(AND(Schulden!J19&lt;Schulden!J9,AV118&gt;0),MAX(0,AV118+AW118-MIN(Schulden!G19,AV118+AW118)),0)+IF(AND(Schulden!J20&lt;Schulden!J9,AZ118&gt;0),MAX(0,AZ118+BA118-MIN(Schulden!G20,AZ118+BA118)),0)+IF(AND(Schulden!J21&lt;Schulden!J9,BD118&gt;0),MAX(0,BD118+BE118-MIN(Schulden!G21,BD118+BE118)),0)+IF(AND(Schulden!J22&lt;Schulden!J9,BH118&gt;0),MAX(0,BH118+BI118-MIN(Schulden!G22,BH118+BI118)),0))),MAX(0,H118+I118-MIN(Schulden!G9,H118+I118)))+SUMIFS(Sonderzahlungen!$D$8:$D$67,Sonderzahlungen!$G$8:$G$67,$B118,Sonderzahlungen!$E$8:$E$67,"Gezielte Schuld",Sonderzahlungen!$F$8:$F$67,Schulden!B9)))</f>
        <v/>
      </c>
      <c r="K118" s="24">
        <f>MAX(0,H118+I118-J118)</f>
        <v/>
      </c>
      <c r="L118" s="24">
        <f>O117</f>
        <v/>
      </c>
      <c r="M118" s="24">
        <f>IF(L118&lt;=0,0,L118*Schulden!F10/12)</f>
        <v/>
      </c>
      <c r="N118" s="24">
        <f>IF(L118&lt;=0,0,MIN(L118+M118,MIN(Schulden!G10,L118+M118)+MIN(MAX(0,Strategie!$C$9+SUMIFS(Sonderzahlungen!$D$8:$D$67,Sonderzahlungen!$G$8:$G$67,$B118,Sonderzahlungen!$E$8:$E$67,"Nach Strategie")-(IF(AND(Schulden!J8&lt;Schulden!J10,D118&gt;0),MAX(0,D118+E118-MIN(Schulden!G8,D118+E118)),0)+IF(AND(Schulden!J9&lt;Schulden!J10,H118&gt;0),MAX(0,H118+I118-MIN(Schulden!G9,H118+I118)),0)+IF(AND(Schulden!J10&lt;Schulden!J10,L118&gt;0),MAX(0,L118+M118-MIN(Schulden!G10,L118+M118)),0)+IF(AND(Schulden!J11&lt;Schulden!J10,P118&gt;0),MAX(0,P118+Q118-MIN(Schulden!G11,P118+Q118)),0)+IF(AND(Schulden!J12&lt;Schulden!J10,T118&gt;0),MAX(0,T118+U118-MIN(Schulden!G12,T118+U118)),0)+IF(AND(Schulden!J13&lt;Schulden!J10,X118&gt;0),MAX(0,X118+Y118-MIN(Schulden!G13,X118+Y118)),0)+IF(AND(Schulden!J14&lt;Schulden!J10,AB118&gt;0),MAX(0,AB118+AC118-MIN(Schulden!G14,AB118+AC118)),0)+IF(AND(Schulden!J15&lt;Schulden!J10,AF118&gt;0),MAX(0,AF118+AG118-MIN(Schulden!G15,AF118+AG118)),0)+IF(AND(Schulden!J16&lt;Schulden!J10,AJ118&gt;0),MAX(0,AJ118+AK118-MIN(Schulden!G16,AJ118+AK118)),0)+IF(AND(Schulden!J17&lt;Schulden!J10,AN118&gt;0),MAX(0,AN118+AO118-MIN(Schulden!G17,AN118+AO118)),0)+IF(AND(Schulden!J18&lt;Schulden!J10,AR118&gt;0),MAX(0,AR118+AS118-MIN(Schulden!G18,AR118+AS118)),0)+IF(AND(Schulden!J19&lt;Schulden!J10,AV118&gt;0),MAX(0,AV118+AW118-MIN(Schulden!G19,AV118+AW118)),0)+IF(AND(Schulden!J20&lt;Schulden!J10,AZ118&gt;0),MAX(0,AZ118+BA118-MIN(Schulden!G20,AZ118+BA118)),0)+IF(AND(Schulden!J21&lt;Schulden!J10,BD118&gt;0),MAX(0,BD118+BE118-MIN(Schulden!G21,BD118+BE118)),0)+IF(AND(Schulden!J22&lt;Schulden!J10,BH118&gt;0),MAX(0,BH118+BI118-MIN(Schulden!G22,BH118+BI118)),0))),MAX(0,L118+M118-MIN(Schulden!G10,L118+M118)))+SUMIFS(Sonderzahlungen!$D$8:$D$67,Sonderzahlungen!$G$8:$G$67,$B118,Sonderzahlungen!$E$8:$E$67,"Gezielte Schuld",Sonderzahlungen!$F$8:$F$67,Schulden!B10)))</f>
        <v/>
      </c>
      <c r="O118" s="24">
        <f>MAX(0,L118+M118-N118)</f>
        <v/>
      </c>
      <c r="P118" s="24">
        <f>S117</f>
        <v/>
      </c>
      <c r="Q118" s="24">
        <f>IF(P118&lt;=0,0,P118*Schulden!F11/12)</f>
        <v/>
      </c>
      <c r="R118" s="24">
        <f>IF(P118&lt;=0,0,MIN(P118+Q118,MIN(Schulden!G11,P118+Q118)+MIN(MAX(0,Strategie!$C$9+SUMIFS(Sonderzahlungen!$D$8:$D$67,Sonderzahlungen!$G$8:$G$67,$B118,Sonderzahlungen!$E$8:$E$67,"Nach Strategie")-(IF(AND(Schulden!J8&lt;Schulden!J11,D118&gt;0),MAX(0,D118+E118-MIN(Schulden!G8,D118+E118)),0)+IF(AND(Schulden!J9&lt;Schulden!J11,H118&gt;0),MAX(0,H118+I118-MIN(Schulden!G9,H118+I118)),0)+IF(AND(Schulden!J10&lt;Schulden!J11,L118&gt;0),MAX(0,L118+M118-MIN(Schulden!G10,L118+M118)),0)+IF(AND(Schulden!J11&lt;Schulden!J11,P118&gt;0),MAX(0,P118+Q118-MIN(Schulden!G11,P118+Q118)),0)+IF(AND(Schulden!J12&lt;Schulden!J11,T118&gt;0),MAX(0,T118+U118-MIN(Schulden!G12,T118+U118)),0)+IF(AND(Schulden!J13&lt;Schulden!J11,X118&gt;0),MAX(0,X118+Y118-MIN(Schulden!G13,X118+Y118)),0)+IF(AND(Schulden!J14&lt;Schulden!J11,AB118&gt;0),MAX(0,AB118+AC118-MIN(Schulden!G14,AB118+AC118)),0)+IF(AND(Schulden!J15&lt;Schulden!J11,AF118&gt;0),MAX(0,AF118+AG118-MIN(Schulden!G15,AF118+AG118)),0)+IF(AND(Schulden!J16&lt;Schulden!J11,AJ118&gt;0),MAX(0,AJ118+AK118-MIN(Schulden!G16,AJ118+AK118)),0)+IF(AND(Schulden!J17&lt;Schulden!J11,AN118&gt;0),MAX(0,AN118+AO118-MIN(Schulden!G17,AN118+AO118)),0)+IF(AND(Schulden!J18&lt;Schulden!J11,AR118&gt;0),MAX(0,AR118+AS118-MIN(Schulden!G18,AR118+AS118)),0)+IF(AND(Schulden!J19&lt;Schulden!J11,AV118&gt;0),MAX(0,AV118+AW118-MIN(Schulden!G19,AV118+AW118)),0)+IF(AND(Schulden!J20&lt;Schulden!J11,AZ118&gt;0),MAX(0,AZ118+BA118-MIN(Schulden!G20,AZ118+BA118)),0)+IF(AND(Schulden!J21&lt;Schulden!J11,BD118&gt;0),MAX(0,BD118+BE118-MIN(Schulden!G21,BD118+BE118)),0)+IF(AND(Schulden!J22&lt;Schulden!J11,BH118&gt;0),MAX(0,BH118+BI118-MIN(Schulden!G22,BH118+BI118)),0))),MAX(0,P118+Q118-MIN(Schulden!G11,P118+Q118)))+SUMIFS(Sonderzahlungen!$D$8:$D$67,Sonderzahlungen!$G$8:$G$67,$B118,Sonderzahlungen!$E$8:$E$67,"Gezielte Schuld",Sonderzahlungen!$F$8:$F$67,Schulden!B11)))</f>
        <v/>
      </c>
      <c r="S118" s="24">
        <f>MAX(0,P118+Q118-R118)</f>
        <v/>
      </c>
      <c r="T118" s="24">
        <f>W117</f>
        <v/>
      </c>
      <c r="U118" s="24">
        <f>IF(T118&lt;=0,0,T118*Schulden!F12/12)</f>
        <v/>
      </c>
      <c r="V118" s="24">
        <f>IF(T118&lt;=0,0,MIN(T118+U118,MIN(Schulden!G12,T118+U118)+MIN(MAX(0,Strategie!$C$9+SUMIFS(Sonderzahlungen!$D$8:$D$67,Sonderzahlungen!$G$8:$G$67,$B118,Sonderzahlungen!$E$8:$E$67,"Nach Strategie")-(IF(AND(Schulden!J8&lt;Schulden!J12,D118&gt;0),MAX(0,D118+E118-MIN(Schulden!G8,D118+E118)),0)+IF(AND(Schulden!J9&lt;Schulden!J12,H118&gt;0),MAX(0,H118+I118-MIN(Schulden!G9,H118+I118)),0)+IF(AND(Schulden!J10&lt;Schulden!J12,L118&gt;0),MAX(0,L118+M118-MIN(Schulden!G10,L118+M118)),0)+IF(AND(Schulden!J11&lt;Schulden!J12,P118&gt;0),MAX(0,P118+Q118-MIN(Schulden!G11,P118+Q118)),0)+IF(AND(Schulden!J12&lt;Schulden!J12,T118&gt;0),MAX(0,T118+U118-MIN(Schulden!G12,T118+U118)),0)+IF(AND(Schulden!J13&lt;Schulden!J12,X118&gt;0),MAX(0,X118+Y118-MIN(Schulden!G13,X118+Y118)),0)+IF(AND(Schulden!J14&lt;Schulden!J12,AB118&gt;0),MAX(0,AB118+AC118-MIN(Schulden!G14,AB118+AC118)),0)+IF(AND(Schulden!J15&lt;Schulden!J12,AF118&gt;0),MAX(0,AF118+AG118-MIN(Schulden!G15,AF118+AG118)),0)+IF(AND(Schulden!J16&lt;Schulden!J12,AJ118&gt;0),MAX(0,AJ118+AK118-MIN(Schulden!G16,AJ118+AK118)),0)+IF(AND(Schulden!J17&lt;Schulden!J12,AN118&gt;0),MAX(0,AN118+AO118-MIN(Schulden!G17,AN118+AO118)),0)+IF(AND(Schulden!J18&lt;Schulden!J12,AR118&gt;0),MAX(0,AR118+AS118-MIN(Schulden!G18,AR118+AS118)),0)+IF(AND(Schulden!J19&lt;Schulden!J12,AV118&gt;0),MAX(0,AV118+AW118-MIN(Schulden!G19,AV118+AW118)),0)+IF(AND(Schulden!J20&lt;Schulden!J12,AZ118&gt;0),MAX(0,AZ118+BA118-MIN(Schulden!G20,AZ118+BA118)),0)+IF(AND(Schulden!J21&lt;Schulden!J12,BD118&gt;0),MAX(0,BD118+BE118-MIN(Schulden!G21,BD118+BE118)),0)+IF(AND(Schulden!J22&lt;Schulden!J12,BH118&gt;0),MAX(0,BH118+BI118-MIN(Schulden!G22,BH118+BI118)),0))),MAX(0,T118+U118-MIN(Schulden!G12,T118+U118)))+SUMIFS(Sonderzahlungen!$D$8:$D$67,Sonderzahlungen!$G$8:$G$67,$B118,Sonderzahlungen!$E$8:$E$67,"Gezielte Schuld",Sonderzahlungen!$F$8:$F$67,Schulden!B12)))</f>
        <v/>
      </c>
      <c r="W118" s="24">
        <f>MAX(0,T118+U118-V118)</f>
        <v/>
      </c>
      <c r="X118" s="24">
        <f>AA117</f>
        <v/>
      </c>
      <c r="Y118" s="24">
        <f>IF(X118&lt;=0,0,X118*Schulden!F13/12)</f>
        <v/>
      </c>
      <c r="Z118" s="24">
        <f>IF(X118&lt;=0,0,MIN(X118+Y118,MIN(Schulden!G13,X118+Y118)+MIN(MAX(0,Strategie!$C$9+SUMIFS(Sonderzahlungen!$D$8:$D$67,Sonderzahlungen!$G$8:$G$67,$B118,Sonderzahlungen!$E$8:$E$67,"Nach Strategie")-(IF(AND(Schulden!J8&lt;Schulden!J13,D118&gt;0),MAX(0,D118+E118-MIN(Schulden!G8,D118+E118)),0)+IF(AND(Schulden!J9&lt;Schulden!J13,H118&gt;0),MAX(0,H118+I118-MIN(Schulden!G9,H118+I118)),0)+IF(AND(Schulden!J10&lt;Schulden!J13,L118&gt;0),MAX(0,L118+M118-MIN(Schulden!G10,L118+M118)),0)+IF(AND(Schulden!J11&lt;Schulden!J13,P118&gt;0),MAX(0,P118+Q118-MIN(Schulden!G11,P118+Q118)),0)+IF(AND(Schulden!J12&lt;Schulden!J13,T118&gt;0),MAX(0,T118+U118-MIN(Schulden!G12,T118+U118)),0)+IF(AND(Schulden!J13&lt;Schulden!J13,X118&gt;0),MAX(0,X118+Y118-MIN(Schulden!G13,X118+Y118)),0)+IF(AND(Schulden!J14&lt;Schulden!J13,AB118&gt;0),MAX(0,AB118+AC118-MIN(Schulden!G14,AB118+AC118)),0)+IF(AND(Schulden!J15&lt;Schulden!J13,AF118&gt;0),MAX(0,AF118+AG118-MIN(Schulden!G15,AF118+AG118)),0)+IF(AND(Schulden!J16&lt;Schulden!J13,AJ118&gt;0),MAX(0,AJ118+AK118-MIN(Schulden!G16,AJ118+AK118)),0)+IF(AND(Schulden!J17&lt;Schulden!J13,AN118&gt;0),MAX(0,AN118+AO118-MIN(Schulden!G17,AN118+AO118)),0)+IF(AND(Schulden!J18&lt;Schulden!J13,AR118&gt;0),MAX(0,AR118+AS118-MIN(Schulden!G18,AR118+AS118)),0)+IF(AND(Schulden!J19&lt;Schulden!J13,AV118&gt;0),MAX(0,AV118+AW118-MIN(Schulden!G19,AV118+AW118)),0)+IF(AND(Schulden!J20&lt;Schulden!J13,AZ118&gt;0),MAX(0,AZ118+BA118-MIN(Schulden!G20,AZ118+BA118)),0)+IF(AND(Schulden!J21&lt;Schulden!J13,BD118&gt;0),MAX(0,BD118+BE118-MIN(Schulden!G21,BD118+BE118)),0)+IF(AND(Schulden!J22&lt;Schulden!J13,BH118&gt;0),MAX(0,BH118+BI118-MIN(Schulden!G22,BH118+BI118)),0))),MAX(0,X118+Y118-MIN(Schulden!G13,X118+Y118)))+SUMIFS(Sonderzahlungen!$D$8:$D$67,Sonderzahlungen!$G$8:$G$67,$B118,Sonderzahlungen!$E$8:$E$67,"Gezielte Schuld",Sonderzahlungen!$F$8:$F$67,Schulden!B13)))</f>
        <v/>
      </c>
      <c r="AA118" s="24">
        <f>MAX(0,X118+Y118-Z118)</f>
        <v/>
      </c>
      <c r="AB118" s="24">
        <f>AE117</f>
        <v/>
      </c>
      <c r="AC118" s="24">
        <f>IF(AB118&lt;=0,0,AB118*Schulden!F14/12)</f>
        <v/>
      </c>
      <c r="AD118" s="24">
        <f>IF(AB118&lt;=0,0,MIN(AB118+AC118,MIN(Schulden!G14,AB118+AC118)+MIN(MAX(0,Strategie!$C$9+SUMIFS(Sonderzahlungen!$D$8:$D$67,Sonderzahlungen!$G$8:$G$67,$B118,Sonderzahlungen!$E$8:$E$67,"Nach Strategie")-(IF(AND(Schulden!J8&lt;Schulden!J14,D118&gt;0),MAX(0,D118+E118-MIN(Schulden!G8,D118+E118)),0)+IF(AND(Schulden!J9&lt;Schulden!J14,H118&gt;0),MAX(0,H118+I118-MIN(Schulden!G9,H118+I118)),0)+IF(AND(Schulden!J10&lt;Schulden!J14,L118&gt;0),MAX(0,L118+M118-MIN(Schulden!G10,L118+M118)),0)+IF(AND(Schulden!J11&lt;Schulden!J14,P118&gt;0),MAX(0,P118+Q118-MIN(Schulden!G11,P118+Q118)),0)+IF(AND(Schulden!J12&lt;Schulden!J14,T118&gt;0),MAX(0,T118+U118-MIN(Schulden!G12,T118+U118)),0)+IF(AND(Schulden!J13&lt;Schulden!J14,X118&gt;0),MAX(0,X118+Y118-MIN(Schulden!G13,X118+Y118)),0)+IF(AND(Schulden!J14&lt;Schulden!J14,AB118&gt;0),MAX(0,AB118+AC118-MIN(Schulden!G14,AB118+AC118)),0)+IF(AND(Schulden!J15&lt;Schulden!J14,AF118&gt;0),MAX(0,AF118+AG118-MIN(Schulden!G15,AF118+AG118)),0)+IF(AND(Schulden!J16&lt;Schulden!J14,AJ118&gt;0),MAX(0,AJ118+AK118-MIN(Schulden!G16,AJ118+AK118)),0)+IF(AND(Schulden!J17&lt;Schulden!J14,AN118&gt;0),MAX(0,AN118+AO118-MIN(Schulden!G17,AN118+AO118)),0)+IF(AND(Schulden!J18&lt;Schulden!J14,AR118&gt;0),MAX(0,AR118+AS118-MIN(Schulden!G18,AR118+AS118)),0)+IF(AND(Schulden!J19&lt;Schulden!J14,AV118&gt;0),MAX(0,AV118+AW118-MIN(Schulden!G19,AV118+AW118)),0)+IF(AND(Schulden!J20&lt;Schulden!J14,AZ118&gt;0),MAX(0,AZ118+BA118-MIN(Schulden!G20,AZ118+BA118)),0)+IF(AND(Schulden!J21&lt;Schulden!J14,BD118&gt;0),MAX(0,BD118+BE118-MIN(Schulden!G21,BD118+BE118)),0)+IF(AND(Schulden!J22&lt;Schulden!J14,BH118&gt;0),MAX(0,BH118+BI118-MIN(Schulden!G22,BH118+BI118)),0))),MAX(0,AB118+AC118-MIN(Schulden!G14,AB118+AC118)))+SUMIFS(Sonderzahlungen!$D$8:$D$67,Sonderzahlungen!$G$8:$G$67,$B118,Sonderzahlungen!$E$8:$E$67,"Gezielte Schuld",Sonderzahlungen!$F$8:$F$67,Schulden!B14)))</f>
        <v/>
      </c>
      <c r="AE118" s="24">
        <f>MAX(0,AB118+AC118-AD118)</f>
        <v/>
      </c>
      <c r="AF118" s="24">
        <f>AI117</f>
        <v/>
      </c>
      <c r="AG118" s="24">
        <f>IF(AF118&lt;=0,0,AF118*Schulden!F15/12)</f>
        <v/>
      </c>
      <c r="AH118" s="24">
        <f>IF(AF118&lt;=0,0,MIN(AF118+AG118,MIN(Schulden!G15,AF118+AG118)+MIN(MAX(0,Strategie!$C$9+SUMIFS(Sonderzahlungen!$D$8:$D$67,Sonderzahlungen!$G$8:$G$67,$B118,Sonderzahlungen!$E$8:$E$67,"Nach Strategie")-(IF(AND(Schulden!J8&lt;Schulden!J15,D118&gt;0),MAX(0,D118+E118-MIN(Schulden!G8,D118+E118)),0)+IF(AND(Schulden!J9&lt;Schulden!J15,H118&gt;0),MAX(0,H118+I118-MIN(Schulden!G9,H118+I118)),0)+IF(AND(Schulden!J10&lt;Schulden!J15,L118&gt;0),MAX(0,L118+M118-MIN(Schulden!G10,L118+M118)),0)+IF(AND(Schulden!J11&lt;Schulden!J15,P118&gt;0),MAX(0,P118+Q118-MIN(Schulden!G11,P118+Q118)),0)+IF(AND(Schulden!J12&lt;Schulden!J15,T118&gt;0),MAX(0,T118+U118-MIN(Schulden!G12,T118+U118)),0)+IF(AND(Schulden!J13&lt;Schulden!J15,X118&gt;0),MAX(0,X118+Y118-MIN(Schulden!G13,X118+Y118)),0)+IF(AND(Schulden!J14&lt;Schulden!J15,AB118&gt;0),MAX(0,AB118+AC118-MIN(Schulden!G14,AB118+AC118)),0)+IF(AND(Schulden!J15&lt;Schulden!J15,AF118&gt;0),MAX(0,AF118+AG118-MIN(Schulden!G15,AF118+AG118)),0)+IF(AND(Schulden!J16&lt;Schulden!J15,AJ118&gt;0),MAX(0,AJ118+AK118-MIN(Schulden!G16,AJ118+AK118)),0)+IF(AND(Schulden!J17&lt;Schulden!J15,AN118&gt;0),MAX(0,AN118+AO118-MIN(Schulden!G17,AN118+AO118)),0)+IF(AND(Schulden!J18&lt;Schulden!J15,AR118&gt;0),MAX(0,AR118+AS118-MIN(Schulden!G18,AR118+AS118)),0)+IF(AND(Schulden!J19&lt;Schulden!J15,AV118&gt;0),MAX(0,AV118+AW118-MIN(Schulden!G19,AV118+AW118)),0)+IF(AND(Schulden!J20&lt;Schulden!J15,AZ118&gt;0),MAX(0,AZ118+BA118-MIN(Schulden!G20,AZ118+BA118)),0)+IF(AND(Schulden!J21&lt;Schulden!J15,BD118&gt;0),MAX(0,BD118+BE118-MIN(Schulden!G21,BD118+BE118)),0)+IF(AND(Schulden!J22&lt;Schulden!J15,BH118&gt;0),MAX(0,BH118+BI118-MIN(Schulden!G22,BH118+BI118)),0))),MAX(0,AF118+AG118-MIN(Schulden!G15,AF118+AG118)))+SUMIFS(Sonderzahlungen!$D$8:$D$67,Sonderzahlungen!$G$8:$G$67,$B118,Sonderzahlungen!$E$8:$E$67,"Gezielte Schuld",Sonderzahlungen!$F$8:$F$67,Schulden!B15)))</f>
        <v/>
      </c>
      <c r="AI118" s="24">
        <f>MAX(0,AF118+AG118-AH118)</f>
        <v/>
      </c>
      <c r="AJ118" s="24">
        <f>AM117</f>
        <v/>
      </c>
      <c r="AK118" s="24">
        <f>IF(AJ118&lt;=0,0,AJ118*Schulden!F16/12)</f>
        <v/>
      </c>
      <c r="AL118" s="24">
        <f>IF(AJ118&lt;=0,0,MIN(AJ118+AK118,MIN(Schulden!G16,AJ118+AK118)+MIN(MAX(0,Strategie!$C$9+SUMIFS(Sonderzahlungen!$D$8:$D$67,Sonderzahlungen!$G$8:$G$67,$B118,Sonderzahlungen!$E$8:$E$67,"Nach Strategie")-(IF(AND(Schulden!J8&lt;Schulden!J16,D118&gt;0),MAX(0,D118+E118-MIN(Schulden!G8,D118+E118)),0)+IF(AND(Schulden!J9&lt;Schulden!J16,H118&gt;0),MAX(0,H118+I118-MIN(Schulden!G9,H118+I118)),0)+IF(AND(Schulden!J10&lt;Schulden!J16,L118&gt;0),MAX(0,L118+M118-MIN(Schulden!G10,L118+M118)),0)+IF(AND(Schulden!J11&lt;Schulden!J16,P118&gt;0),MAX(0,P118+Q118-MIN(Schulden!G11,P118+Q118)),0)+IF(AND(Schulden!J12&lt;Schulden!J16,T118&gt;0),MAX(0,T118+U118-MIN(Schulden!G12,T118+U118)),0)+IF(AND(Schulden!J13&lt;Schulden!J16,X118&gt;0),MAX(0,X118+Y118-MIN(Schulden!G13,X118+Y118)),0)+IF(AND(Schulden!J14&lt;Schulden!J16,AB118&gt;0),MAX(0,AB118+AC118-MIN(Schulden!G14,AB118+AC118)),0)+IF(AND(Schulden!J15&lt;Schulden!J16,AF118&gt;0),MAX(0,AF118+AG118-MIN(Schulden!G15,AF118+AG118)),0)+IF(AND(Schulden!J16&lt;Schulden!J16,AJ118&gt;0),MAX(0,AJ118+AK118-MIN(Schulden!G16,AJ118+AK118)),0)+IF(AND(Schulden!J17&lt;Schulden!J16,AN118&gt;0),MAX(0,AN118+AO118-MIN(Schulden!G17,AN118+AO118)),0)+IF(AND(Schulden!J18&lt;Schulden!J16,AR118&gt;0),MAX(0,AR118+AS118-MIN(Schulden!G18,AR118+AS118)),0)+IF(AND(Schulden!J19&lt;Schulden!J16,AV118&gt;0),MAX(0,AV118+AW118-MIN(Schulden!G19,AV118+AW118)),0)+IF(AND(Schulden!J20&lt;Schulden!J16,AZ118&gt;0),MAX(0,AZ118+BA118-MIN(Schulden!G20,AZ118+BA118)),0)+IF(AND(Schulden!J21&lt;Schulden!J16,BD118&gt;0),MAX(0,BD118+BE118-MIN(Schulden!G21,BD118+BE118)),0)+IF(AND(Schulden!J22&lt;Schulden!J16,BH118&gt;0),MAX(0,BH118+BI118-MIN(Schulden!G22,BH118+BI118)),0))),MAX(0,AJ118+AK118-MIN(Schulden!G16,AJ118+AK118)))+SUMIFS(Sonderzahlungen!$D$8:$D$67,Sonderzahlungen!$G$8:$G$67,$B118,Sonderzahlungen!$E$8:$E$67,"Gezielte Schuld",Sonderzahlungen!$F$8:$F$67,Schulden!B16)))</f>
        <v/>
      </c>
      <c r="AM118" s="24">
        <f>MAX(0,AJ118+AK118-AL118)</f>
        <v/>
      </c>
      <c r="AN118" s="24">
        <f>AQ117</f>
        <v/>
      </c>
      <c r="AO118" s="24">
        <f>IF(AN118&lt;=0,0,AN118*Schulden!F17/12)</f>
        <v/>
      </c>
      <c r="AP118" s="24">
        <f>IF(AN118&lt;=0,0,MIN(AN118+AO118,MIN(Schulden!G17,AN118+AO118)+MIN(MAX(0,Strategie!$C$9+SUMIFS(Sonderzahlungen!$D$8:$D$67,Sonderzahlungen!$G$8:$G$67,$B118,Sonderzahlungen!$E$8:$E$67,"Nach Strategie")-(IF(AND(Schulden!J8&lt;Schulden!J17,D118&gt;0),MAX(0,D118+E118-MIN(Schulden!G8,D118+E118)),0)+IF(AND(Schulden!J9&lt;Schulden!J17,H118&gt;0),MAX(0,H118+I118-MIN(Schulden!G9,H118+I118)),0)+IF(AND(Schulden!J10&lt;Schulden!J17,L118&gt;0),MAX(0,L118+M118-MIN(Schulden!G10,L118+M118)),0)+IF(AND(Schulden!J11&lt;Schulden!J17,P118&gt;0),MAX(0,P118+Q118-MIN(Schulden!G11,P118+Q118)),0)+IF(AND(Schulden!J12&lt;Schulden!J17,T118&gt;0),MAX(0,T118+U118-MIN(Schulden!G12,T118+U118)),0)+IF(AND(Schulden!J13&lt;Schulden!J17,X118&gt;0),MAX(0,X118+Y118-MIN(Schulden!G13,X118+Y118)),0)+IF(AND(Schulden!J14&lt;Schulden!J17,AB118&gt;0),MAX(0,AB118+AC118-MIN(Schulden!G14,AB118+AC118)),0)+IF(AND(Schulden!J15&lt;Schulden!J17,AF118&gt;0),MAX(0,AF118+AG118-MIN(Schulden!G15,AF118+AG118)),0)+IF(AND(Schulden!J16&lt;Schulden!J17,AJ118&gt;0),MAX(0,AJ118+AK118-MIN(Schulden!G16,AJ118+AK118)),0)+IF(AND(Schulden!J17&lt;Schulden!J17,AN118&gt;0),MAX(0,AN118+AO118-MIN(Schulden!G17,AN118+AO118)),0)+IF(AND(Schulden!J18&lt;Schulden!J17,AR118&gt;0),MAX(0,AR118+AS118-MIN(Schulden!G18,AR118+AS118)),0)+IF(AND(Schulden!J19&lt;Schulden!J17,AV118&gt;0),MAX(0,AV118+AW118-MIN(Schulden!G19,AV118+AW118)),0)+IF(AND(Schulden!J20&lt;Schulden!J17,AZ118&gt;0),MAX(0,AZ118+BA118-MIN(Schulden!G20,AZ118+BA118)),0)+IF(AND(Schulden!J21&lt;Schulden!J17,BD118&gt;0),MAX(0,BD118+BE118-MIN(Schulden!G21,BD118+BE118)),0)+IF(AND(Schulden!J22&lt;Schulden!J17,BH118&gt;0),MAX(0,BH118+BI118-MIN(Schulden!G22,BH118+BI118)),0))),MAX(0,AN118+AO118-MIN(Schulden!G17,AN118+AO118)))+SUMIFS(Sonderzahlungen!$D$8:$D$67,Sonderzahlungen!$G$8:$G$67,$B118,Sonderzahlungen!$E$8:$E$67,"Gezielte Schuld",Sonderzahlungen!$F$8:$F$67,Schulden!B17)))</f>
        <v/>
      </c>
      <c r="AQ118" s="24">
        <f>MAX(0,AN118+AO118-AP118)</f>
        <v/>
      </c>
      <c r="AR118" s="24">
        <f>AU117</f>
        <v/>
      </c>
      <c r="AS118" s="24">
        <f>IF(AR118&lt;=0,0,AR118*Schulden!F18/12)</f>
        <v/>
      </c>
      <c r="AT118" s="24">
        <f>IF(AR118&lt;=0,0,MIN(AR118+AS118,MIN(Schulden!G18,AR118+AS118)+MIN(MAX(0,Strategie!$C$9+SUMIFS(Sonderzahlungen!$D$8:$D$67,Sonderzahlungen!$G$8:$G$67,$B118,Sonderzahlungen!$E$8:$E$67,"Nach Strategie")-(IF(AND(Schulden!J8&lt;Schulden!J18,D118&gt;0),MAX(0,D118+E118-MIN(Schulden!G8,D118+E118)),0)+IF(AND(Schulden!J9&lt;Schulden!J18,H118&gt;0),MAX(0,H118+I118-MIN(Schulden!G9,H118+I118)),0)+IF(AND(Schulden!J10&lt;Schulden!J18,L118&gt;0),MAX(0,L118+M118-MIN(Schulden!G10,L118+M118)),0)+IF(AND(Schulden!J11&lt;Schulden!J18,P118&gt;0),MAX(0,P118+Q118-MIN(Schulden!G11,P118+Q118)),0)+IF(AND(Schulden!J12&lt;Schulden!J18,T118&gt;0),MAX(0,T118+U118-MIN(Schulden!G12,T118+U118)),0)+IF(AND(Schulden!J13&lt;Schulden!J18,X118&gt;0),MAX(0,X118+Y118-MIN(Schulden!G13,X118+Y118)),0)+IF(AND(Schulden!J14&lt;Schulden!J18,AB118&gt;0),MAX(0,AB118+AC118-MIN(Schulden!G14,AB118+AC118)),0)+IF(AND(Schulden!J15&lt;Schulden!J18,AF118&gt;0),MAX(0,AF118+AG118-MIN(Schulden!G15,AF118+AG118)),0)+IF(AND(Schulden!J16&lt;Schulden!J18,AJ118&gt;0),MAX(0,AJ118+AK118-MIN(Schulden!G16,AJ118+AK118)),0)+IF(AND(Schulden!J17&lt;Schulden!J18,AN118&gt;0),MAX(0,AN118+AO118-MIN(Schulden!G17,AN118+AO118)),0)+IF(AND(Schulden!J18&lt;Schulden!J18,AR118&gt;0),MAX(0,AR118+AS118-MIN(Schulden!G18,AR118+AS118)),0)+IF(AND(Schulden!J19&lt;Schulden!J18,AV118&gt;0),MAX(0,AV118+AW118-MIN(Schulden!G19,AV118+AW118)),0)+IF(AND(Schulden!J20&lt;Schulden!J18,AZ118&gt;0),MAX(0,AZ118+BA118-MIN(Schulden!G20,AZ118+BA118)),0)+IF(AND(Schulden!J21&lt;Schulden!J18,BD118&gt;0),MAX(0,BD118+BE118-MIN(Schulden!G21,BD118+BE118)),0)+IF(AND(Schulden!J22&lt;Schulden!J18,BH118&gt;0),MAX(0,BH118+BI118-MIN(Schulden!G22,BH118+BI118)),0))),MAX(0,AR118+AS118-MIN(Schulden!G18,AR118+AS118)))+SUMIFS(Sonderzahlungen!$D$8:$D$67,Sonderzahlungen!$G$8:$G$67,$B118,Sonderzahlungen!$E$8:$E$67,"Gezielte Schuld",Sonderzahlungen!$F$8:$F$67,Schulden!B18)))</f>
        <v/>
      </c>
      <c r="AU118" s="24">
        <f>MAX(0,AR118+AS118-AT118)</f>
        <v/>
      </c>
      <c r="AV118" s="24">
        <f>AY117</f>
        <v/>
      </c>
      <c r="AW118" s="24">
        <f>IF(AV118&lt;=0,0,AV118*Schulden!F19/12)</f>
        <v/>
      </c>
      <c r="AX118" s="24">
        <f>IF(AV118&lt;=0,0,MIN(AV118+AW118,MIN(Schulden!G19,AV118+AW118)+MIN(MAX(0,Strategie!$C$9+SUMIFS(Sonderzahlungen!$D$8:$D$67,Sonderzahlungen!$G$8:$G$67,$B118,Sonderzahlungen!$E$8:$E$67,"Nach Strategie")-(IF(AND(Schulden!J8&lt;Schulden!J19,D118&gt;0),MAX(0,D118+E118-MIN(Schulden!G8,D118+E118)),0)+IF(AND(Schulden!J9&lt;Schulden!J19,H118&gt;0),MAX(0,H118+I118-MIN(Schulden!G9,H118+I118)),0)+IF(AND(Schulden!J10&lt;Schulden!J19,L118&gt;0),MAX(0,L118+M118-MIN(Schulden!G10,L118+M118)),0)+IF(AND(Schulden!J11&lt;Schulden!J19,P118&gt;0),MAX(0,P118+Q118-MIN(Schulden!G11,P118+Q118)),0)+IF(AND(Schulden!J12&lt;Schulden!J19,T118&gt;0),MAX(0,T118+U118-MIN(Schulden!G12,T118+U118)),0)+IF(AND(Schulden!J13&lt;Schulden!J19,X118&gt;0),MAX(0,X118+Y118-MIN(Schulden!G13,X118+Y118)),0)+IF(AND(Schulden!J14&lt;Schulden!J19,AB118&gt;0),MAX(0,AB118+AC118-MIN(Schulden!G14,AB118+AC118)),0)+IF(AND(Schulden!J15&lt;Schulden!J19,AF118&gt;0),MAX(0,AF118+AG118-MIN(Schulden!G15,AF118+AG118)),0)+IF(AND(Schulden!J16&lt;Schulden!J19,AJ118&gt;0),MAX(0,AJ118+AK118-MIN(Schulden!G16,AJ118+AK118)),0)+IF(AND(Schulden!J17&lt;Schulden!J19,AN118&gt;0),MAX(0,AN118+AO118-MIN(Schulden!G17,AN118+AO118)),0)+IF(AND(Schulden!J18&lt;Schulden!J19,AR118&gt;0),MAX(0,AR118+AS118-MIN(Schulden!G18,AR118+AS118)),0)+IF(AND(Schulden!J19&lt;Schulden!J19,AV118&gt;0),MAX(0,AV118+AW118-MIN(Schulden!G19,AV118+AW118)),0)+IF(AND(Schulden!J20&lt;Schulden!J19,AZ118&gt;0),MAX(0,AZ118+BA118-MIN(Schulden!G20,AZ118+BA118)),0)+IF(AND(Schulden!J21&lt;Schulden!J19,BD118&gt;0),MAX(0,BD118+BE118-MIN(Schulden!G21,BD118+BE118)),0)+IF(AND(Schulden!J22&lt;Schulden!J19,BH118&gt;0),MAX(0,BH118+BI118-MIN(Schulden!G22,BH118+BI118)),0))),MAX(0,AV118+AW118-MIN(Schulden!G19,AV118+AW118)))+SUMIFS(Sonderzahlungen!$D$8:$D$67,Sonderzahlungen!$G$8:$G$67,$B118,Sonderzahlungen!$E$8:$E$67,"Gezielte Schuld",Sonderzahlungen!$F$8:$F$67,Schulden!B19)))</f>
        <v/>
      </c>
      <c r="AY118" s="24">
        <f>MAX(0,AV118+AW118-AX118)</f>
        <v/>
      </c>
      <c r="AZ118" s="24">
        <f>BC117</f>
        <v/>
      </c>
      <c r="BA118" s="24">
        <f>IF(AZ118&lt;=0,0,AZ118*Schulden!F20/12)</f>
        <v/>
      </c>
      <c r="BB118" s="24">
        <f>IF(AZ118&lt;=0,0,MIN(AZ118+BA118,MIN(Schulden!G20,AZ118+BA118)+MIN(MAX(0,Strategie!$C$9+SUMIFS(Sonderzahlungen!$D$8:$D$67,Sonderzahlungen!$G$8:$G$67,$B118,Sonderzahlungen!$E$8:$E$67,"Nach Strategie")-(IF(AND(Schulden!J8&lt;Schulden!J20,D118&gt;0),MAX(0,D118+E118-MIN(Schulden!G8,D118+E118)),0)+IF(AND(Schulden!J9&lt;Schulden!J20,H118&gt;0),MAX(0,H118+I118-MIN(Schulden!G9,H118+I118)),0)+IF(AND(Schulden!J10&lt;Schulden!J20,L118&gt;0),MAX(0,L118+M118-MIN(Schulden!G10,L118+M118)),0)+IF(AND(Schulden!J11&lt;Schulden!J20,P118&gt;0),MAX(0,P118+Q118-MIN(Schulden!G11,P118+Q118)),0)+IF(AND(Schulden!J12&lt;Schulden!J20,T118&gt;0),MAX(0,T118+U118-MIN(Schulden!G12,T118+U118)),0)+IF(AND(Schulden!J13&lt;Schulden!J20,X118&gt;0),MAX(0,X118+Y118-MIN(Schulden!G13,X118+Y118)),0)+IF(AND(Schulden!J14&lt;Schulden!J20,AB118&gt;0),MAX(0,AB118+AC118-MIN(Schulden!G14,AB118+AC118)),0)+IF(AND(Schulden!J15&lt;Schulden!J20,AF118&gt;0),MAX(0,AF118+AG118-MIN(Schulden!G15,AF118+AG118)),0)+IF(AND(Schulden!J16&lt;Schulden!J20,AJ118&gt;0),MAX(0,AJ118+AK118-MIN(Schulden!G16,AJ118+AK118)),0)+IF(AND(Schulden!J17&lt;Schulden!J20,AN118&gt;0),MAX(0,AN118+AO118-MIN(Schulden!G17,AN118+AO118)),0)+IF(AND(Schulden!J18&lt;Schulden!J20,AR118&gt;0),MAX(0,AR118+AS118-MIN(Schulden!G18,AR118+AS118)),0)+IF(AND(Schulden!J19&lt;Schulden!J20,AV118&gt;0),MAX(0,AV118+AW118-MIN(Schulden!G19,AV118+AW118)),0)+IF(AND(Schulden!J20&lt;Schulden!J20,AZ118&gt;0),MAX(0,AZ118+BA118-MIN(Schulden!G20,AZ118+BA118)),0)+IF(AND(Schulden!J21&lt;Schulden!J20,BD118&gt;0),MAX(0,BD118+BE118-MIN(Schulden!G21,BD118+BE118)),0)+IF(AND(Schulden!J22&lt;Schulden!J20,BH118&gt;0),MAX(0,BH118+BI118-MIN(Schulden!G22,BH118+BI118)),0))),MAX(0,AZ118+BA118-MIN(Schulden!G20,AZ118+BA118)))+SUMIFS(Sonderzahlungen!$D$8:$D$67,Sonderzahlungen!$G$8:$G$67,$B118,Sonderzahlungen!$E$8:$E$67,"Gezielte Schuld",Sonderzahlungen!$F$8:$F$67,Schulden!B20)))</f>
        <v/>
      </c>
      <c r="BC118" s="24">
        <f>MAX(0,AZ118+BA118-BB118)</f>
        <v/>
      </c>
      <c r="BD118" s="24">
        <f>BG117</f>
        <v/>
      </c>
      <c r="BE118" s="24">
        <f>IF(BD118&lt;=0,0,BD118*Schulden!F21/12)</f>
        <v/>
      </c>
      <c r="BF118" s="24">
        <f>IF(BD118&lt;=0,0,MIN(BD118+BE118,MIN(Schulden!G21,BD118+BE118)+MIN(MAX(0,Strategie!$C$9+SUMIFS(Sonderzahlungen!$D$8:$D$67,Sonderzahlungen!$G$8:$G$67,$B118,Sonderzahlungen!$E$8:$E$67,"Nach Strategie")-(IF(AND(Schulden!J8&lt;Schulden!J21,D118&gt;0),MAX(0,D118+E118-MIN(Schulden!G8,D118+E118)),0)+IF(AND(Schulden!J9&lt;Schulden!J21,H118&gt;0),MAX(0,H118+I118-MIN(Schulden!G9,H118+I118)),0)+IF(AND(Schulden!J10&lt;Schulden!J21,L118&gt;0),MAX(0,L118+M118-MIN(Schulden!G10,L118+M118)),0)+IF(AND(Schulden!J11&lt;Schulden!J21,P118&gt;0),MAX(0,P118+Q118-MIN(Schulden!G11,P118+Q118)),0)+IF(AND(Schulden!J12&lt;Schulden!J21,T118&gt;0),MAX(0,T118+U118-MIN(Schulden!G12,T118+U118)),0)+IF(AND(Schulden!J13&lt;Schulden!J21,X118&gt;0),MAX(0,X118+Y118-MIN(Schulden!G13,X118+Y118)),0)+IF(AND(Schulden!J14&lt;Schulden!J21,AB118&gt;0),MAX(0,AB118+AC118-MIN(Schulden!G14,AB118+AC118)),0)+IF(AND(Schulden!J15&lt;Schulden!J21,AF118&gt;0),MAX(0,AF118+AG118-MIN(Schulden!G15,AF118+AG118)),0)+IF(AND(Schulden!J16&lt;Schulden!J21,AJ118&gt;0),MAX(0,AJ118+AK118-MIN(Schulden!G16,AJ118+AK118)),0)+IF(AND(Schulden!J17&lt;Schulden!J21,AN118&gt;0),MAX(0,AN118+AO118-MIN(Schulden!G17,AN118+AO118)),0)+IF(AND(Schulden!J18&lt;Schulden!J21,AR118&gt;0),MAX(0,AR118+AS118-MIN(Schulden!G18,AR118+AS118)),0)+IF(AND(Schulden!J19&lt;Schulden!J21,AV118&gt;0),MAX(0,AV118+AW118-MIN(Schulden!G19,AV118+AW118)),0)+IF(AND(Schulden!J20&lt;Schulden!J21,AZ118&gt;0),MAX(0,AZ118+BA118-MIN(Schulden!G20,AZ118+BA118)),0)+IF(AND(Schulden!J21&lt;Schulden!J21,BD118&gt;0),MAX(0,BD118+BE118-MIN(Schulden!G21,BD118+BE118)),0)+IF(AND(Schulden!J22&lt;Schulden!J21,BH118&gt;0),MAX(0,BH118+BI118-MIN(Schulden!G22,BH118+BI118)),0))),MAX(0,BD118+BE118-MIN(Schulden!G21,BD118+BE118)))+SUMIFS(Sonderzahlungen!$D$8:$D$67,Sonderzahlungen!$G$8:$G$67,$B118,Sonderzahlungen!$E$8:$E$67,"Gezielte Schuld",Sonderzahlungen!$F$8:$F$67,Schulden!B21)))</f>
        <v/>
      </c>
      <c r="BG118" s="24">
        <f>MAX(0,BD118+BE118-BF118)</f>
        <v/>
      </c>
      <c r="BH118" s="24">
        <f>BK117</f>
        <v/>
      </c>
      <c r="BI118" s="24">
        <f>IF(BH118&lt;=0,0,BH118*Schulden!F22/12)</f>
        <v/>
      </c>
      <c r="BJ118" s="24">
        <f>IF(BH118&lt;=0,0,MIN(BH118+BI118,MIN(Schulden!G22,BH118+BI118)+MIN(MAX(0,Strategie!$C$9+SUMIFS(Sonderzahlungen!$D$8:$D$67,Sonderzahlungen!$G$8:$G$67,$B118,Sonderzahlungen!$E$8:$E$67,"Nach Strategie")-(IF(AND(Schulden!J8&lt;Schulden!J22,D118&gt;0),MAX(0,D118+E118-MIN(Schulden!G8,D118+E118)),0)+IF(AND(Schulden!J9&lt;Schulden!J22,H118&gt;0),MAX(0,H118+I118-MIN(Schulden!G9,H118+I118)),0)+IF(AND(Schulden!J10&lt;Schulden!J22,L118&gt;0),MAX(0,L118+M118-MIN(Schulden!G10,L118+M118)),0)+IF(AND(Schulden!J11&lt;Schulden!J22,P118&gt;0),MAX(0,P118+Q118-MIN(Schulden!G11,P118+Q118)),0)+IF(AND(Schulden!J12&lt;Schulden!J22,T118&gt;0),MAX(0,T118+U118-MIN(Schulden!G12,T118+U118)),0)+IF(AND(Schulden!J13&lt;Schulden!J22,X118&gt;0),MAX(0,X118+Y118-MIN(Schulden!G13,X118+Y118)),0)+IF(AND(Schulden!J14&lt;Schulden!J22,AB118&gt;0),MAX(0,AB118+AC118-MIN(Schulden!G14,AB118+AC118)),0)+IF(AND(Schulden!J15&lt;Schulden!J22,AF118&gt;0),MAX(0,AF118+AG118-MIN(Schulden!G15,AF118+AG118)),0)+IF(AND(Schulden!J16&lt;Schulden!J22,AJ118&gt;0),MAX(0,AJ118+AK118-MIN(Schulden!G16,AJ118+AK118)),0)+IF(AND(Schulden!J17&lt;Schulden!J22,AN118&gt;0),MAX(0,AN118+AO118-MIN(Schulden!G17,AN118+AO118)),0)+IF(AND(Schulden!J18&lt;Schulden!J22,AR118&gt;0),MAX(0,AR118+AS118-MIN(Schulden!G18,AR118+AS118)),0)+IF(AND(Schulden!J19&lt;Schulden!J22,AV118&gt;0),MAX(0,AV118+AW118-MIN(Schulden!G19,AV118+AW118)),0)+IF(AND(Schulden!J20&lt;Schulden!J22,AZ118&gt;0),MAX(0,AZ118+BA118-MIN(Schulden!G20,AZ118+BA118)),0)+IF(AND(Schulden!J21&lt;Schulden!J22,BD118&gt;0),MAX(0,BD118+BE118-MIN(Schulden!G21,BD118+BE118)),0)+IF(AND(Schulden!J22&lt;Schulden!J22,BH118&gt;0),MAX(0,BH118+BI118-MIN(Schulden!G22,BH118+BI118)),0))),MAX(0,BH118+BI118-MIN(Schulden!G22,BH118+BI118)))+SUMIFS(Sonderzahlungen!$D$8:$D$67,Sonderzahlungen!$G$8:$G$67,$B118,Sonderzahlungen!$E$8:$E$67,"Gezielte Schuld",Sonderzahlungen!$F$8:$F$67,Schulden!B22)))</f>
        <v/>
      </c>
      <c r="BK118" s="24">
        <f>MAX(0,BH118+BI118-BJ118)</f>
        <v/>
      </c>
    </row>
    <row r="119">
      <c r="B119" s="23">
        <f>EDATE(B118,1)</f>
        <v/>
      </c>
      <c r="C119" s="24">
        <f>SUMIFS(Sonderzahlungen!$D$8:$D$67,Sonderzahlungen!$G$8:$G$67,B119)</f>
        <v/>
      </c>
      <c r="D119" s="24">
        <f>G118</f>
        <v/>
      </c>
      <c r="E119" s="24">
        <f>IF(D119&lt;=0,0,D119*Schulden!F8/12)</f>
        <v/>
      </c>
      <c r="F119" s="24">
        <f>IF(D119&lt;=0,0,MIN(D119+E119,MIN(Schulden!G8,D119+E119)+MIN(MAX(0,Strategie!$C$9+SUMIFS(Sonderzahlungen!$D$8:$D$67,Sonderzahlungen!$G$8:$G$67,$B119,Sonderzahlungen!$E$8:$E$67,"Nach Strategie")-(IF(AND(Schulden!J8&lt;Schulden!J8,D119&gt;0),MAX(0,D119+E119-MIN(Schulden!G8,D119+E119)),0)+IF(AND(Schulden!J9&lt;Schulden!J8,H119&gt;0),MAX(0,H119+I119-MIN(Schulden!G9,H119+I119)),0)+IF(AND(Schulden!J10&lt;Schulden!J8,L119&gt;0),MAX(0,L119+M119-MIN(Schulden!G10,L119+M119)),0)+IF(AND(Schulden!J11&lt;Schulden!J8,P119&gt;0),MAX(0,P119+Q119-MIN(Schulden!G11,P119+Q119)),0)+IF(AND(Schulden!J12&lt;Schulden!J8,T119&gt;0),MAX(0,T119+U119-MIN(Schulden!G12,T119+U119)),0)+IF(AND(Schulden!J13&lt;Schulden!J8,X119&gt;0),MAX(0,X119+Y119-MIN(Schulden!G13,X119+Y119)),0)+IF(AND(Schulden!J14&lt;Schulden!J8,AB119&gt;0),MAX(0,AB119+AC119-MIN(Schulden!G14,AB119+AC119)),0)+IF(AND(Schulden!J15&lt;Schulden!J8,AF119&gt;0),MAX(0,AF119+AG119-MIN(Schulden!G15,AF119+AG119)),0)+IF(AND(Schulden!J16&lt;Schulden!J8,AJ119&gt;0),MAX(0,AJ119+AK119-MIN(Schulden!G16,AJ119+AK119)),0)+IF(AND(Schulden!J17&lt;Schulden!J8,AN119&gt;0),MAX(0,AN119+AO119-MIN(Schulden!G17,AN119+AO119)),0)+IF(AND(Schulden!J18&lt;Schulden!J8,AR119&gt;0),MAX(0,AR119+AS119-MIN(Schulden!G18,AR119+AS119)),0)+IF(AND(Schulden!J19&lt;Schulden!J8,AV119&gt;0),MAX(0,AV119+AW119-MIN(Schulden!G19,AV119+AW119)),0)+IF(AND(Schulden!J20&lt;Schulden!J8,AZ119&gt;0),MAX(0,AZ119+BA119-MIN(Schulden!G20,AZ119+BA119)),0)+IF(AND(Schulden!J21&lt;Schulden!J8,BD119&gt;0),MAX(0,BD119+BE119-MIN(Schulden!G21,BD119+BE119)),0)+IF(AND(Schulden!J22&lt;Schulden!J8,BH119&gt;0),MAX(0,BH119+BI119-MIN(Schulden!G22,BH119+BI119)),0))),MAX(0,D119+E119-MIN(Schulden!G8,D119+E119)))+SUMIFS(Sonderzahlungen!$D$8:$D$67,Sonderzahlungen!$G$8:$G$67,$B119,Sonderzahlungen!$E$8:$E$67,"Gezielte Schuld",Sonderzahlungen!$F$8:$F$67,Schulden!B8)))</f>
        <v/>
      </c>
      <c r="G119" s="24">
        <f>MAX(0,D119+E119-F119)</f>
        <v/>
      </c>
      <c r="H119" s="24">
        <f>K118</f>
        <v/>
      </c>
      <c r="I119" s="24">
        <f>IF(H119&lt;=0,0,H119*Schulden!F9/12)</f>
        <v/>
      </c>
      <c r="J119" s="24">
        <f>IF(H119&lt;=0,0,MIN(H119+I119,MIN(Schulden!G9,H119+I119)+MIN(MAX(0,Strategie!$C$9+SUMIFS(Sonderzahlungen!$D$8:$D$67,Sonderzahlungen!$G$8:$G$67,$B119,Sonderzahlungen!$E$8:$E$67,"Nach Strategie")-(IF(AND(Schulden!J8&lt;Schulden!J9,D119&gt;0),MAX(0,D119+E119-MIN(Schulden!G8,D119+E119)),0)+IF(AND(Schulden!J9&lt;Schulden!J9,H119&gt;0),MAX(0,H119+I119-MIN(Schulden!G9,H119+I119)),0)+IF(AND(Schulden!J10&lt;Schulden!J9,L119&gt;0),MAX(0,L119+M119-MIN(Schulden!G10,L119+M119)),0)+IF(AND(Schulden!J11&lt;Schulden!J9,P119&gt;0),MAX(0,P119+Q119-MIN(Schulden!G11,P119+Q119)),0)+IF(AND(Schulden!J12&lt;Schulden!J9,T119&gt;0),MAX(0,T119+U119-MIN(Schulden!G12,T119+U119)),0)+IF(AND(Schulden!J13&lt;Schulden!J9,X119&gt;0),MAX(0,X119+Y119-MIN(Schulden!G13,X119+Y119)),0)+IF(AND(Schulden!J14&lt;Schulden!J9,AB119&gt;0),MAX(0,AB119+AC119-MIN(Schulden!G14,AB119+AC119)),0)+IF(AND(Schulden!J15&lt;Schulden!J9,AF119&gt;0),MAX(0,AF119+AG119-MIN(Schulden!G15,AF119+AG119)),0)+IF(AND(Schulden!J16&lt;Schulden!J9,AJ119&gt;0),MAX(0,AJ119+AK119-MIN(Schulden!G16,AJ119+AK119)),0)+IF(AND(Schulden!J17&lt;Schulden!J9,AN119&gt;0),MAX(0,AN119+AO119-MIN(Schulden!G17,AN119+AO119)),0)+IF(AND(Schulden!J18&lt;Schulden!J9,AR119&gt;0),MAX(0,AR119+AS119-MIN(Schulden!G18,AR119+AS119)),0)+IF(AND(Schulden!J19&lt;Schulden!J9,AV119&gt;0),MAX(0,AV119+AW119-MIN(Schulden!G19,AV119+AW119)),0)+IF(AND(Schulden!J20&lt;Schulden!J9,AZ119&gt;0),MAX(0,AZ119+BA119-MIN(Schulden!G20,AZ119+BA119)),0)+IF(AND(Schulden!J21&lt;Schulden!J9,BD119&gt;0),MAX(0,BD119+BE119-MIN(Schulden!G21,BD119+BE119)),0)+IF(AND(Schulden!J22&lt;Schulden!J9,BH119&gt;0),MAX(0,BH119+BI119-MIN(Schulden!G22,BH119+BI119)),0))),MAX(0,H119+I119-MIN(Schulden!G9,H119+I119)))+SUMIFS(Sonderzahlungen!$D$8:$D$67,Sonderzahlungen!$G$8:$G$67,$B119,Sonderzahlungen!$E$8:$E$67,"Gezielte Schuld",Sonderzahlungen!$F$8:$F$67,Schulden!B9)))</f>
        <v/>
      </c>
      <c r="K119" s="24">
        <f>MAX(0,H119+I119-J119)</f>
        <v/>
      </c>
      <c r="L119" s="24">
        <f>O118</f>
        <v/>
      </c>
      <c r="M119" s="24">
        <f>IF(L119&lt;=0,0,L119*Schulden!F10/12)</f>
        <v/>
      </c>
      <c r="N119" s="24">
        <f>IF(L119&lt;=0,0,MIN(L119+M119,MIN(Schulden!G10,L119+M119)+MIN(MAX(0,Strategie!$C$9+SUMIFS(Sonderzahlungen!$D$8:$D$67,Sonderzahlungen!$G$8:$G$67,$B119,Sonderzahlungen!$E$8:$E$67,"Nach Strategie")-(IF(AND(Schulden!J8&lt;Schulden!J10,D119&gt;0),MAX(0,D119+E119-MIN(Schulden!G8,D119+E119)),0)+IF(AND(Schulden!J9&lt;Schulden!J10,H119&gt;0),MAX(0,H119+I119-MIN(Schulden!G9,H119+I119)),0)+IF(AND(Schulden!J10&lt;Schulden!J10,L119&gt;0),MAX(0,L119+M119-MIN(Schulden!G10,L119+M119)),0)+IF(AND(Schulden!J11&lt;Schulden!J10,P119&gt;0),MAX(0,P119+Q119-MIN(Schulden!G11,P119+Q119)),0)+IF(AND(Schulden!J12&lt;Schulden!J10,T119&gt;0),MAX(0,T119+U119-MIN(Schulden!G12,T119+U119)),0)+IF(AND(Schulden!J13&lt;Schulden!J10,X119&gt;0),MAX(0,X119+Y119-MIN(Schulden!G13,X119+Y119)),0)+IF(AND(Schulden!J14&lt;Schulden!J10,AB119&gt;0),MAX(0,AB119+AC119-MIN(Schulden!G14,AB119+AC119)),0)+IF(AND(Schulden!J15&lt;Schulden!J10,AF119&gt;0),MAX(0,AF119+AG119-MIN(Schulden!G15,AF119+AG119)),0)+IF(AND(Schulden!J16&lt;Schulden!J10,AJ119&gt;0),MAX(0,AJ119+AK119-MIN(Schulden!G16,AJ119+AK119)),0)+IF(AND(Schulden!J17&lt;Schulden!J10,AN119&gt;0),MAX(0,AN119+AO119-MIN(Schulden!G17,AN119+AO119)),0)+IF(AND(Schulden!J18&lt;Schulden!J10,AR119&gt;0),MAX(0,AR119+AS119-MIN(Schulden!G18,AR119+AS119)),0)+IF(AND(Schulden!J19&lt;Schulden!J10,AV119&gt;0),MAX(0,AV119+AW119-MIN(Schulden!G19,AV119+AW119)),0)+IF(AND(Schulden!J20&lt;Schulden!J10,AZ119&gt;0),MAX(0,AZ119+BA119-MIN(Schulden!G20,AZ119+BA119)),0)+IF(AND(Schulden!J21&lt;Schulden!J10,BD119&gt;0),MAX(0,BD119+BE119-MIN(Schulden!G21,BD119+BE119)),0)+IF(AND(Schulden!J22&lt;Schulden!J10,BH119&gt;0),MAX(0,BH119+BI119-MIN(Schulden!G22,BH119+BI119)),0))),MAX(0,L119+M119-MIN(Schulden!G10,L119+M119)))+SUMIFS(Sonderzahlungen!$D$8:$D$67,Sonderzahlungen!$G$8:$G$67,$B119,Sonderzahlungen!$E$8:$E$67,"Gezielte Schuld",Sonderzahlungen!$F$8:$F$67,Schulden!B10)))</f>
        <v/>
      </c>
      <c r="O119" s="24">
        <f>MAX(0,L119+M119-N119)</f>
        <v/>
      </c>
      <c r="P119" s="24">
        <f>S118</f>
        <v/>
      </c>
      <c r="Q119" s="24">
        <f>IF(P119&lt;=0,0,P119*Schulden!F11/12)</f>
        <v/>
      </c>
      <c r="R119" s="24">
        <f>IF(P119&lt;=0,0,MIN(P119+Q119,MIN(Schulden!G11,P119+Q119)+MIN(MAX(0,Strategie!$C$9+SUMIFS(Sonderzahlungen!$D$8:$D$67,Sonderzahlungen!$G$8:$G$67,$B119,Sonderzahlungen!$E$8:$E$67,"Nach Strategie")-(IF(AND(Schulden!J8&lt;Schulden!J11,D119&gt;0),MAX(0,D119+E119-MIN(Schulden!G8,D119+E119)),0)+IF(AND(Schulden!J9&lt;Schulden!J11,H119&gt;0),MAX(0,H119+I119-MIN(Schulden!G9,H119+I119)),0)+IF(AND(Schulden!J10&lt;Schulden!J11,L119&gt;0),MAX(0,L119+M119-MIN(Schulden!G10,L119+M119)),0)+IF(AND(Schulden!J11&lt;Schulden!J11,P119&gt;0),MAX(0,P119+Q119-MIN(Schulden!G11,P119+Q119)),0)+IF(AND(Schulden!J12&lt;Schulden!J11,T119&gt;0),MAX(0,T119+U119-MIN(Schulden!G12,T119+U119)),0)+IF(AND(Schulden!J13&lt;Schulden!J11,X119&gt;0),MAX(0,X119+Y119-MIN(Schulden!G13,X119+Y119)),0)+IF(AND(Schulden!J14&lt;Schulden!J11,AB119&gt;0),MAX(0,AB119+AC119-MIN(Schulden!G14,AB119+AC119)),0)+IF(AND(Schulden!J15&lt;Schulden!J11,AF119&gt;0),MAX(0,AF119+AG119-MIN(Schulden!G15,AF119+AG119)),0)+IF(AND(Schulden!J16&lt;Schulden!J11,AJ119&gt;0),MAX(0,AJ119+AK119-MIN(Schulden!G16,AJ119+AK119)),0)+IF(AND(Schulden!J17&lt;Schulden!J11,AN119&gt;0),MAX(0,AN119+AO119-MIN(Schulden!G17,AN119+AO119)),0)+IF(AND(Schulden!J18&lt;Schulden!J11,AR119&gt;0),MAX(0,AR119+AS119-MIN(Schulden!G18,AR119+AS119)),0)+IF(AND(Schulden!J19&lt;Schulden!J11,AV119&gt;0),MAX(0,AV119+AW119-MIN(Schulden!G19,AV119+AW119)),0)+IF(AND(Schulden!J20&lt;Schulden!J11,AZ119&gt;0),MAX(0,AZ119+BA119-MIN(Schulden!G20,AZ119+BA119)),0)+IF(AND(Schulden!J21&lt;Schulden!J11,BD119&gt;0),MAX(0,BD119+BE119-MIN(Schulden!G21,BD119+BE119)),0)+IF(AND(Schulden!J22&lt;Schulden!J11,BH119&gt;0),MAX(0,BH119+BI119-MIN(Schulden!G22,BH119+BI119)),0))),MAX(0,P119+Q119-MIN(Schulden!G11,P119+Q119)))+SUMIFS(Sonderzahlungen!$D$8:$D$67,Sonderzahlungen!$G$8:$G$67,$B119,Sonderzahlungen!$E$8:$E$67,"Gezielte Schuld",Sonderzahlungen!$F$8:$F$67,Schulden!B11)))</f>
        <v/>
      </c>
      <c r="S119" s="24">
        <f>MAX(0,P119+Q119-R119)</f>
        <v/>
      </c>
      <c r="T119" s="24">
        <f>W118</f>
        <v/>
      </c>
      <c r="U119" s="24">
        <f>IF(T119&lt;=0,0,T119*Schulden!F12/12)</f>
        <v/>
      </c>
      <c r="V119" s="24">
        <f>IF(T119&lt;=0,0,MIN(T119+U119,MIN(Schulden!G12,T119+U119)+MIN(MAX(0,Strategie!$C$9+SUMIFS(Sonderzahlungen!$D$8:$D$67,Sonderzahlungen!$G$8:$G$67,$B119,Sonderzahlungen!$E$8:$E$67,"Nach Strategie")-(IF(AND(Schulden!J8&lt;Schulden!J12,D119&gt;0),MAX(0,D119+E119-MIN(Schulden!G8,D119+E119)),0)+IF(AND(Schulden!J9&lt;Schulden!J12,H119&gt;0),MAX(0,H119+I119-MIN(Schulden!G9,H119+I119)),0)+IF(AND(Schulden!J10&lt;Schulden!J12,L119&gt;0),MAX(0,L119+M119-MIN(Schulden!G10,L119+M119)),0)+IF(AND(Schulden!J11&lt;Schulden!J12,P119&gt;0),MAX(0,P119+Q119-MIN(Schulden!G11,P119+Q119)),0)+IF(AND(Schulden!J12&lt;Schulden!J12,T119&gt;0),MAX(0,T119+U119-MIN(Schulden!G12,T119+U119)),0)+IF(AND(Schulden!J13&lt;Schulden!J12,X119&gt;0),MAX(0,X119+Y119-MIN(Schulden!G13,X119+Y119)),0)+IF(AND(Schulden!J14&lt;Schulden!J12,AB119&gt;0),MAX(0,AB119+AC119-MIN(Schulden!G14,AB119+AC119)),0)+IF(AND(Schulden!J15&lt;Schulden!J12,AF119&gt;0),MAX(0,AF119+AG119-MIN(Schulden!G15,AF119+AG119)),0)+IF(AND(Schulden!J16&lt;Schulden!J12,AJ119&gt;0),MAX(0,AJ119+AK119-MIN(Schulden!G16,AJ119+AK119)),0)+IF(AND(Schulden!J17&lt;Schulden!J12,AN119&gt;0),MAX(0,AN119+AO119-MIN(Schulden!G17,AN119+AO119)),0)+IF(AND(Schulden!J18&lt;Schulden!J12,AR119&gt;0),MAX(0,AR119+AS119-MIN(Schulden!G18,AR119+AS119)),0)+IF(AND(Schulden!J19&lt;Schulden!J12,AV119&gt;0),MAX(0,AV119+AW119-MIN(Schulden!G19,AV119+AW119)),0)+IF(AND(Schulden!J20&lt;Schulden!J12,AZ119&gt;0),MAX(0,AZ119+BA119-MIN(Schulden!G20,AZ119+BA119)),0)+IF(AND(Schulden!J21&lt;Schulden!J12,BD119&gt;0),MAX(0,BD119+BE119-MIN(Schulden!G21,BD119+BE119)),0)+IF(AND(Schulden!J22&lt;Schulden!J12,BH119&gt;0),MAX(0,BH119+BI119-MIN(Schulden!G22,BH119+BI119)),0))),MAX(0,T119+U119-MIN(Schulden!G12,T119+U119)))+SUMIFS(Sonderzahlungen!$D$8:$D$67,Sonderzahlungen!$G$8:$G$67,$B119,Sonderzahlungen!$E$8:$E$67,"Gezielte Schuld",Sonderzahlungen!$F$8:$F$67,Schulden!B12)))</f>
        <v/>
      </c>
      <c r="W119" s="24">
        <f>MAX(0,T119+U119-V119)</f>
        <v/>
      </c>
      <c r="X119" s="24">
        <f>AA118</f>
        <v/>
      </c>
      <c r="Y119" s="24">
        <f>IF(X119&lt;=0,0,X119*Schulden!F13/12)</f>
        <v/>
      </c>
      <c r="Z119" s="24">
        <f>IF(X119&lt;=0,0,MIN(X119+Y119,MIN(Schulden!G13,X119+Y119)+MIN(MAX(0,Strategie!$C$9+SUMIFS(Sonderzahlungen!$D$8:$D$67,Sonderzahlungen!$G$8:$G$67,$B119,Sonderzahlungen!$E$8:$E$67,"Nach Strategie")-(IF(AND(Schulden!J8&lt;Schulden!J13,D119&gt;0),MAX(0,D119+E119-MIN(Schulden!G8,D119+E119)),0)+IF(AND(Schulden!J9&lt;Schulden!J13,H119&gt;0),MAX(0,H119+I119-MIN(Schulden!G9,H119+I119)),0)+IF(AND(Schulden!J10&lt;Schulden!J13,L119&gt;0),MAX(0,L119+M119-MIN(Schulden!G10,L119+M119)),0)+IF(AND(Schulden!J11&lt;Schulden!J13,P119&gt;0),MAX(0,P119+Q119-MIN(Schulden!G11,P119+Q119)),0)+IF(AND(Schulden!J12&lt;Schulden!J13,T119&gt;0),MAX(0,T119+U119-MIN(Schulden!G12,T119+U119)),0)+IF(AND(Schulden!J13&lt;Schulden!J13,X119&gt;0),MAX(0,X119+Y119-MIN(Schulden!G13,X119+Y119)),0)+IF(AND(Schulden!J14&lt;Schulden!J13,AB119&gt;0),MAX(0,AB119+AC119-MIN(Schulden!G14,AB119+AC119)),0)+IF(AND(Schulden!J15&lt;Schulden!J13,AF119&gt;0),MAX(0,AF119+AG119-MIN(Schulden!G15,AF119+AG119)),0)+IF(AND(Schulden!J16&lt;Schulden!J13,AJ119&gt;0),MAX(0,AJ119+AK119-MIN(Schulden!G16,AJ119+AK119)),0)+IF(AND(Schulden!J17&lt;Schulden!J13,AN119&gt;0),MAX(0,AN119+AO119-MIN(Schulden!G17,AN119+AO119)),0)+IF(AND(Schulden!J18&lt;Schulden!J13,AR119&gt;0),MAX(0,AR119+AS119-MIN(Schulden!G18,AR119+AS119)),0)+IF(AND(Schulden!J19&lt;Schulden!J13,AV119&gt;0),MAX(0,AV119+AW119-MIN(Schulden!G19,AV119+AW119)),0)+IF(AND(Schulden!J20&lt;Schulden!J13,AZ119&gt;0),MAX(0,AZ119+BA119-MIN(Schulden!G20,AZ119+BA119)),0)+IF(AND(Schulden!J21&lt;Schulden!J13,BD119&gt;0),MAX(0,BD119+BE119-MIN(Schulden!G21,BD119+BE119)),0)+IF(AND(Schulden!J22&lt;Schulden!J13,BH119&gt;0),MAX(0,BH119+BI119-MIN(Schulden!G22,BH119+BI119)),0))),MAX(0,X119+Y119-MIN(Schulden!G13,X119+Y119)))+SUMIFS(Sonderzahlungen!$D$8:$D$67,Sonderzahlungen!$G$8:$G$67,$B119,Sonderzahlungen!$E$8:$E$67,"Gezielte Schuld",Sonderzahlungen!$F$8:$F$67,Schulden!B13)))</f>
        <v/>
      </c>
      <c r="AA119" s="24">
        <f>MAX(0,X119+Y119-Z119)</f>
        <v/>
      </c>
      <c r="AB119" s="24">
        <f>AE118</f>
        <v/>
      </c>
      <c r="AC119" s="24">
        <f>IF(AB119&lt;=0,0,AB119*Schulden!F14/12)</f>
        <v/>
      </c>
      <c r="AD119" s="24">
        <f>IF(AB119&lt;=0,0,MIN(AB119+AC119,MIN(Schulden!G14,AB119+AC119)+MIN(MAX(0,Strategie!$C$9+SUMIFS(Sonderzahlungen!$D$8:$D$67,Sonderzahlungen!$G$8:$G$67,$B119,Sonderzahlungen!$E$8:$E$67,"Nach Strategie")-(IF(AND(Schulden!J8&lt;Schulden!J14,D119&gt;0),MAX(0,D119+E119-MIN(Schulden!G8,D119+E119)),0)+IF(AND(Schulden!J9&lt;Schulden!J14,H119&gt;0),MAX(0,H119+I119-MIN(Schulden!G9,H119+I119)),0)+IF(AND(Schulden!J10&lt;Schulden!J14,L119&gt;0),MAX(0,L119+M119-MIN(Schulden!G10,L119+M119)),0)+IF(AND(Schulden!J11&lt;Schulden!J14,P119&gt;0),MAX(0,P119+Q119-MIN(Schulden!G11,P119+Q119)),0)+IF(AND(Schulden!J12&lt;Schulden!J14,T119&gt;0),MAX(0,T119+U119-MIN(Schulden!G12,T119+U119)),0)+IF(AND(Schulden!J13&lt;Schulden!J14,X119&gt;0),MAX(0,X119+Y119-MIN(Schulden!G13,X119+Y119)),0)+IF(AND(Schulden!J14&lt;Schulden!J14,AB119&gt;0),MAX(0,AB119+AC119-MIN(Schulden!G14,AB119+AC119)),0)+IF(AND(Schulden!J15&lt;Schulden!J14,AF119&gt;0),MAX(0,AF119+AG119-MIN(Schulden!G15,AF119+AG119)),0)+IF(AND(Schulden!J16&lt;Schulden!J14,AJ119&gt;0),MAX(0,AJ119+AK119-MIN(Schulden!G16,AJ119+AK119)),0)+IF(AND(Schulden!J17&lt;Schulden!J14,AN119&gt;0),MAX(0,AN119+AO119-MIN(Schulden!G17,AN119+AO119)),0)+IF(AND(Schulden!J18&lt;Schulden!J14,AR119&gt;0),MAX(0,AR119+AS119-MIN(Schulden!G18,AR119+AS119)),0)+IF(AND(Schulden!J19&lt;Schulden!J14,AV119&gt;0),MAX(0,AV119+AW119-MIN(Schulden!G19,AV119+AW119)),0)+IF(AND(Schulden!J20&lt;Schulden!J14,AZ119&gt;0),MAX(0,AZ119+BA119-MIN(Schulden!G20,AZ119+BA119)),0)+IF(AND(Schulden!J21&lt;Schulden!J14,BD119&gt;0),MAX(0,BD119+BE119-MIN(Schulden!G21,BD119+BE119)),0)+IF(AND(Schulden!J22&lt;Schulden!J14,BH119&gt;0),MAX(0,BH119+BI119-MIN(Schulden!G22,BH119+BI119)),0))),MAX(0,AB119+AC119-MIN(Schulden!G14,AB119+AC119)))+SUMIFS(Sonderzahlungen!$D$8:$D$67,Sonderzahlungen!$G$8:$G$67,$B119,Sonderzahlungen!$E$8:$E$67,"Gezielte Schuld",Sonderzahlungen!$F$8:$F$67,Schulden!B14)))</f>
        <v/>
      </c>
      <c r="AE119" s="24">
        <f>MAX(0,AB119+AC119-AD119)</f>
        <v/>
      </c>
      <c r="AF119" s="24">
        <f>AI118</f>
        <v/>
      </c>
      <c r="AG119" s="24">
        <f>IF(AF119&lt;=0,0,AF119*Schulden!F15/12)</f>
        <v/>
      </c>
      <c r="AH119" s="24">
        <f>IF(AF119&lt;=0,0,MIN(AF119+AG119,MIN(Schulden!G15,AF119+AG119)+MIN(MAX(0,Strategie!$C$9+SUMIFS(Sonderzahlungen!$D$8:$D$67,Sonderzahlungen!$G$8:$G$67,$B119,Sonderzahlungen!$E$8:$E$67,"Nach Strategie")-(IF(AND(Schulden!J8&lt;Schulden!J15,D119&gt;0),MAX(0,D119+E119-MIN(Schulden!G8,D119+E119)),0)+IF(AND(Schulden!J9&lt;Schulden!J15,H119&gt;0),MAX(0,H119+I119-MIN(Schulden!G9,H119+I119)),0)+IF(AND(Schulden!J10&lt;Schulden!J15,L119&gt;0),MAX(0,L119+M119-MIN(Schulden!G10,L119+M119)),0)+IF(AND(Schulden!J11&lt;Schulden!J15,P119&gt;0),MAX(0,P119+Q119-MIN(Schulden!G11,P119+Q119)),0)+IF(AND(Schulden!J12&lt;Schulden!J15,T119&gt;0),MAX(0,T119+U119-MIN(Schulden!G12,T119+U119)),0)+IF(AND(Schulden!J13&lt;Schulden!J15,X119&gt;0),MAX(0,X119+Y119-MIN(Schulden!G13,X119+Y119)),0)+IF(AND(Schulden!J14&lt;Schulden!J15,AB119&gt;0),MAX(0,AB119+AC119-MIN(Schulden!G14,AB119+AC119)),0)+IF(AND(Schulden!J15&lt;Schulden!J15,AF119&gt;0),MAX(0,AF119+AG119-MIN(Schulden!G15,AF119+AG119)),0)+IF(AND(Schulden!J16&lt;Schulden!J15,AJ119&gt;0),MAX(0,AJ119+AK119-MIN(Schulden!G16,AJ119+AK119)),0)+IF(AND(Schulden!J17&lt;Schulden!J15,AN119&gt;0),MAX(0,AN119+AO119-MIN(Schulden!G17,AN119+AO119)),0)+IF(AND(Schulden!J18&lt;Schulden!J15,AR119&gt;0),MAX(0,AR119+AS119-MIN(Schulden!G18,AR119+AS119)),0)+IF(AND(Schulden!J19&lt;Schulden!J15,AV119&gt;0),MAX(0,AV119+AW119-MIN(Schulden!G19,AV119+AW119)),0)+IF(AND(Schulden!J20&lt;Schulden!J15,AZ119&gt;0),MAX(0,AZ119+BA119-MIN(Schulden!G20,AZ119+BA119)),0)+IF(AND(Schulden!J21&lt;Schulden!J15,BD119&gt;0),MAX(0,BD119+BE119-MIN(Schulden!G21,BD119+BE119)),0)+IF(AND(Schulden!J22&lt;Schulden!J15,BH119&gt;0),MAX(0,BH119+BI119-MIN(Schulden!G22,BH119+BI119)),0))),MAX(0,AF119+AG119-MIN(Schulden!G15,AF119+AG119)))+SUMIFS(Sonderzahlungen!$D$8:$D$67,Sonderzahlungen!$G$8:$G$67,$B119,Sonderzahlungen!$E$8:$E$67,"Gezielte Schuld",Sonderzahlungen!$F$8:$F$67,Schulden!B15)))</f>
        <v/>
      </c>
      <c r="AI119" s="24">
        <f>MAX(0,AF119+AG119-AH119)</f>
        <v/>
      </c>
      <c r="AJ119" s="24">
        <f>AM118</f>
        <v/>
      </c>
      <c r="AK119" s="24">
        <f>IF(AJ119&lt;=0,0,AJ119*Schulden!F16/12)</f>
        <v/>
      </c>
      <c r="AL119" s="24">
        <f>IF(AJ119&lt;=0,0,MIN(AJ119+AK119,MIN(Schulden!G16,AJ119+AK119)+MIN(MAX(0,Strategie!$C$9+SUMIFS(Sonderzahlungen!$D$8:$D$67,Sonderzahlungen!$G$8:$G$67,$B119,Sonderzahlungen!$E$8:$E$67,"Nach Strategie")-(IF(AND(Schulden!J8&lt;Schulden!J16,D119&gt;0),MAX(0,D119+E119-MIN(Schulden!G8,D119+E119)),0)+IF(AND(Schulden!J9&lt;Schulden!J16,H119&gt;0),MAX(0,H119+I119-MIN(Schulden!G9,H119+I119)),0)+IF(AND(Schulden!J10&lt;Schulden!J16,L119&gt;0),MAX(0,L119+M119-MIN(Schulden!G10,L119+M119)),0)+IF(AND(Schulden!J11&lt;Schulden!J16,P119&gt;0),MAX(0,P119+Q119-MIN(Schulden!G11,P119+Q119)),0)+IF(AND(Schulden!J12&lt;Schulden!J16,T119&gt;0),MAX(0,T119+U119-MIN(Schulden!G12,T119+U119)),0)+IF(AND(Schulden!J13&lt;Schulden!J16,X119&gt;0),MAX(0,X119+Y119-MIN(Schulden!G13,X119+Y119)),0)+IF(AND(Schulden!J14&lt;Schulden!J16,AB119&gt;0),MAX(0,AB119+AC119-MIN(Schulden!G14,AB119+AC119)),0)+IF(AND(Schulden!J15&lt;Schulden!J16,AF119&gt;0),MAX(0,AF119+AG119-MIN(Schulden!G15,AF119+AG119)),0)+IF(AND(Schulden!J16&lt;Schulden!J16,AJ119&gt;0),MAX(0,AJ119+AK119-MIN(Schulden!G16,AJ119+AK119)),0)+IF(AND(Schulden!J17&lt;Schulden!J16,AN119&gt;0),MAX(0,AN119+AO119-MIN(Schulden!G17,AN119+AO119)),0)+IF(AND(Schulden!J18&lt;Schulden!J16,AR119&gt;0),MAX(0,AR119+AS119-MIN(Schulden!G18,AR119+AS119)),0)+IF(AND(Schulden!J19&lt;Schulden!J16,AV119&gt;0),MAX(0,AV119+AW119-MIN(Schulden!G19,AV119+AW119)),0)+IF(AND(Schulden!J20&lt;Schulden!J16,AZ119&gt;0),MAX(0,AZ119+BA119-MIN(Schulden!G20,AZ119+BA119)),0)+IF(AND(Schulden!J21&lt;Schulden!J16,BD119&gt;0),MAX(0,BD119+BE119-MIN(Schulden!G21,BD119+BE119)),0)+IF(AND(Schulden!J22&lt;Schulden!J16,BH119&gt;0),MAX(0,BH119+BI119-MIN(Schulden!G22,BH119+BI119)),0))),MAX(0,AJ119+AK119-MIN(Schulden!G16,AJ119+AK119)))+SUMIFS(Sonderzahlungen!$D$8:$D$67,Sonderzahlungen!$G$8:$G$67,$B119,Sonderzahlungen!$E$8:$E$67,"Gezielte Schuld",Sonderzahlungen!$F$8:$F$67,Schulden!B16)))</f>
        <v/>
      </c>
      <c r="AM119" s="24">
        <f>MAX(0,AJ119+AK119-AL119)</f>
        <v/>
      </c>
      <c r="AN119" s="24">
        <f>AQ118</f>
        <v/>
      </c>
      <c r="AO119" s="24">
        <f>IF(AN119&lt;=0,0,AN119*Schulden!F17/12)</f>
        <v/>
      </c>
      <c r="AP119" s="24">
        <f>IF(AN119&lt;=0,0,MIN(AN119+AO119,MIN(Schulden!G17,AN119+AO119)+MIN(MAX(0,Strategie!$C$9+SUMIFS(Sonderzahlungen!$D$8:$D$67,Sonderzahlungen!$G$8:$G$67,$B119,Sonderzahlungen!$E$8:$E$67,"Nach Strategie")-(IF(AND(Schulden!J8&lt;Schulden!J17,D119&gt;0),MAX(0,D119+E119-MIN(Schulden!G8,D119+E119)),0)+IF(AND(Schulden!J9&lt;Schulden!J17,H119&gt;0),MAX(0,H119+I119-MIN(Schulden!G9,H119+I119)),0)+IF(AND(Schulden!J10&lt;Schulden!J17,L119&gt;0),MAX(0,L119+M119-MIN(Schulden!G10,L119+M119)),0)+IF(AND(Schulden!J11&lt;Schulden!J17,P119&gt;0),MAX(0,P119+Q119-MIN(Schulden!G11,P119+Q119)),0)+IF(AND(Schulden!J12&lt;Schulden!J17,T119&gt;0),MAX(0,T119+U119-MIN(Schulden!G12,T119+U119)),0)+IF(AND(Schulden!J13&lt;Schulden!J17,X119&gt;0),MAX(0,X119+Y119-MIN(Schulden!G13,X119+Y119)),0)+IF(AND(Schulden!J14&lt;Schulden!J17,AB119&gt;0),MAX(0,AB119+AC119-MIN(Schulden!G14,AB119+AC119)),0)+IF(AND(Schulden!J15&lt;Schulden!J17,AF119&gt;0),MAX(0,AF119+AG119-MIN(Schulden!G15,AF119+AG119)),0)+IF(AND(Schulden!J16&lt;Schulden!J17,AJ119&gt;0),MAX(0,AJ119+AK119-MIN(Schulden!G16,AJ119+AK119)),0)+IF(AND(Schulden!J17&lt;Schulden!J17,AN119&gt;0),MAX(0,AN119+AO119-MIN(Schulden!G17,AN119+AO119)),0)+IF(AND(Schulden!J18&lt;Schulden!J17,AR119&gt;0),MAX(0,AR119+AS119-MIN(Schulden!G18,AR119+AS119)),0)+IF(AND(Schulden!J19&lt;Schulden!J17,AV119&gt;0),MAX(0,AV119+AW119-MIN(Schulden!G19,AV119+AW119)),0)+IF(AND(Schulden!J20&lt;Schulden!J17,AZ119&gt;0),MAX(0,AZ119+BA119-MIN(Schulden!G20,AZ119+BA119)),0)+IF(AND(Schulden!J21&lt;Schulden!J17,BD119&gt;0),MAX(0,BD119+BE119-MIN(Schulden!G21,BD119+BE119)),0)+IF(AND(Schulden!J22&lt;Schulden!J17,BH119&gt;0),MAX(0,BH119+BI119-MIN(Schulden!G22,BH119+BI119)),0))),MAX(0,AN119+AO119-MIN(Schulden!G17,AN119+AO119)))+SUMIFS(Sonderzahlungen!$D$8:$D$67,Sonderzahlungen!$G$8:$G$67,$B119,Sonderzahlungen!$E$8:$E$67,"Gezielte Schuld",Sonderzahlungen!$F$8:$F$67,Schulden!B17)))</f>
        <v/>
      </c>
      <c r="AQ119" s="24">
        <f>MAX(0,AN119+AO119-AP119)</f>
        <v/>
      </c>
      <c r="AR119" s="24">
        <f>AU118</f>
        <v/>
      </c>
      <c r="AS119" s="24">
        <f>IF(AR119&lt;=0,0,AR119*Schulden!F18/12)</f>
        <v/>
      </c>
      <c r="AT119" s="24">
        <f>IF(AR119&lt;=0,0,MIN(AR119+AS119,MIN(Schulden!G18,AR119+AS119)+MIN(MAX(0,Strategie!$C$9+SUMIFS(Sonderzahlungen!$D$8:$D$67,Sonderzahlungen!$G$8:$G$67,$B119,Sonderzahlungen!$E$8:$E$67,"Nach Strategie")-(IF(AND(Schulden!J8&lt;Schulden!J18,D119&gt;0),MAX(0,D119+E119-MIN(Schulden!G8,D119+E119)),0)+IF(AND(Schulden!J9&lt;Schulden!J18,H119&gt;0),MAX(0,H119+I119-MIN(Schulden!G9,H119+I119)),0)+IF(AND(Schulden!J10&lt;Schulden!J18,L119&gt;0),MAX(0,L119+M119-MIN(Schulden!G10,L119+M119)),0)+IF(AND(Schulden!J11&lt;Schulden!J18,P119&gt;0),MAX(0,P119+Q119-MIN(Schulden!G11,P119+Q119)),0)+IF(AND(Schulden!J12&lt;Schulden!J18,T119&gt;0),MAX(0,T119+U119-MIN(Schulden!G12,T119+U119)),0)+IF(AND(Schulden!J13&lt;Schulden!J18,X119&gt;0),MAX(0,X119+Y119-MIN(Schulden!G13,X119+Y119)),0)+IF(AND(Schulden!J14&lt;Schulden!J18,AB119&gt;0),MAX(0,AB119+AC119-MIN(Schulden!G14,AB119+AC119)),0)+IF(AND(Schulden!J15&lt;Schulden!J18,AF119&gt;0),MAX(0,AF119+AG119-MIN(Schulden!G15,AF119+AG119)),0)+IF(AND(Schulden!J16&lt;Schulden!J18,AJ119&gt;0),MAX(0,AJ119+AK119-MIN(Schulden!G16,AJ119+AK119)),0)+IF(AND(Schulden!J17&lt;Schulden!J18,AN119&gt;0),MAX(0,AN119+AO119-MIN(Schulden!G17,AN119+AO119)),0)+IF(AND(Schulden!J18&lt;Schulden!J18,AR119&gt;0),MAX(0,AR119+AS119-MIN(Schulden!G18,AR119+AS119)),0)+IF(AND(Schulden!J19&lt;Schulden!J18,AV119&gt;0),MAX(0,AV119+AW119-MIN(Schulden!G19,AV119+AW119)),0)+IF(AND(Schulden!J20&lt;Schulden!J18,AZ119&gt;0),MAX(0,AZ119+BA119-MIN(Schulden!G20,AZ119+BA119)),0)+IF(AND(Schulden!J21&lt;Schulden!J18,BD119&gt;0),MAX(0,BD119+BE119-MIN(Schulden!G21,BD119+BE119)),0)+IF(AND(Schulden!J22&lt;Schulden!J18,BH119&gt;0),MAX(0,BH119+BI119-MIN(Schulden!G22,BH119+BI119)),0))),MAX(0,AR119+AS119-MIN(Schulden!G18,AR119+AS119)))+SUMIFS(Sonderzahlungen!$D$8:$D$67,Sonderzahlungen!$G$8:$G$67,$B119,Sonderzahlungen!$E$8:$E$67,"Gezielte Schuld",Sonderzahlungen!$F$8:$F$67,Schulden!B18)))</f>
        <v/>
      </c>
      <c r="AU119" s="24">
        <f>MAX(0,AR119+AS119-AT119)</f>
        <v/>
      </c>
      <c r="AV119" s="24">
        <f>AY118</f>
        <v/>
      </c>
      <c r="AW119" s="24">
        <f>IF(AV119&lt;=0,0,AV119*Schulden!F19/12)</f>
        <v/>
      </c>
      <c r="AX119" s="24">
        <f>IF(AV119&lt;=0,0,MIN(AV119+AW119,MIN(Schulden!G19,AV119+AW119)+MIN(MAX(0,Strategie!$C$9+SUMIFS(Sonderzahlungen!$D$8:$D$67,Sonderzahlungen!$G$8:$G$67,$B119,Sonderzahlungen!$E$8:$E$67,"Nach Strategie")-(IF(AND(Schulden!J8&lt;Schulden!J19,D119&gt;0),MAX(0,D119+E119-MIN(Schulden!G8,D119+E119)),0)+IF(AND(Schulden!J9&lt;Schulden!J19,H119&gt;0),MAX(0,H119+I119-MIN(Schulden!G9,H119+I119)),0)+IF(AND(Schulden!J10&lt;Schulden!J19,L119&gt;0),MAX(0,L119+M119-MIN(Schulden!G10,L119+M119)),0)+IF(AND(Schulden!J11&lt;Schulden!J19,P119&gt;0),MAX(0,P119+Q119-MIN(Schulden!G11,P119+Q119)),0)+IF(AND(Schulden!J12&lt;Schulden!J19,T119&gt;0),MAX(0,T119+U119-MIN(Schulden!G12,T119+U119)),0)+IF(AND(Schulden!J13&lt;Schulden!J19,X119&gt;0),MAX(0,X119+Y119-MIN(Schulden!G13,X119+Y119)),0)+IF(AND(Schulden!J14&lt;Schulden!J19,AB119&gt;0),MAX(0,AB119+AC119-MIN(Schulden!G14,AB119+AC119)),0)+IF(AND(Schulden!J15&lt;Schulden!J19,AF119&gt;0),MAX(0,AF119+AG119-MIN(Schulden!G15,AF119+AG119)),0)+IF(AND(Schulden!J16&lt;Schulden!J19,AJ119&gt;0),MAX(0,AJ119+AK119-MIN(Schulden!G16,AJ119+AK119)),0)+IF(AND(Schulden!J17&lt;Schulden!J19,AN119&gt;0),MAX(0,AN119+AO119-MIN(Schulden!G17,AN119+AO119)),0)+IF(AND(Schulden!J18&lt;Schulden!J19,AR119&gt;0),MAX(0,AR119+AS119-MIN(Schulden!G18,AR119+AS119)),0)+IF(AND(Schulden!J19&lt;Schulden!J19,AV119&gt;0),MAX(0,AV119+AW119-MIN(Schulden!G19,AV119+AW119)),0)+IF(AND(Schulden!J20&lt;Schulden!J19,AZ119&gt;0),MAX(0,AZ119+BA119-MIN(Schulden!G20,AZ119+BA119)),0)+IF(AND(Schulden!J21&lt;Schulden!J19,BD119&gt;0),MAX(0,BD119+BE119-MIN(Schulden!G21,BD119+BE119)),0)+IF(AND(Schulden!J22&lt;Schulden!J19,BH119&gt;0),MAX(0,BH119+BI119-MIN(Schulden!G22,BH119+BI119)),0))),MAX(0,AV119+AW119-MIN(Schulden!G19,AV119+AW119)))+SUMIFS(Sonderzahlungen!$D$8:$D$67,Sonderzahlungen!$G$8:$G$67,$B119,Sonderzahlungen!$E$8:$E$67,"Gezielte Schuld",Sonderzahlungen!$F$8:$F$67,Schulden!B19)))</f>
        <v/>
      </c>
      <c r="AY119" s="24">
        <f>MAX(0,AV119+AW119-AX119)</f>
        <v/>
      </c>
      <c r="AZ119" s="24">
        <f>BC118</f>
        <v/>
      </c>
      <c r="BA119" s="24">
        <f>IF(AZ119&lt;=0,0,AZ119*Schulden!F20/12)</f>
        <v/>
      </c>
      <c r="BB119" s="24">
        <f>IF(AZ119&lt;=0,0,MIN(AZ119+BA119,MIN(Schulden!G20,AZ119+BA119)+MIN(MAX(0,Strategie!$C$9+SUMIFS(Sonderzahlungen!$D$8:$D$67,Sonderzahlungen!$G$8:$G$67,$B119,Sonderzahlungen!$E$8:$E$67,"Nach Strategie")-(IF(AND(Schulden!J8&lt;Schulden!J20,D119&gt;0),MAX(0,D119+E119-MIN(Schulden!G8,D119+E119)),0)+IF(AND(Schulden!J9&lt;Schulden!J20,H119&gt;0),MAX(0,H119+I119-MIN(Schulden!G9,H119+I119)),0)+IF(AND(Schulden!J10&lt;Schulden!J20,L119&gt;0),MAX(0,L119+M119-MIN(Schulden!G10,L119+M119)),0)+IF(AND(Schulden!J11&lt;Schulden!J20,P119&gt;0),MAX(0,P119+Q119-MIN(Schulden!G11,P119+Q119)),0)+IF(AND(Schulden!J12&lt;Schulden!J20,T119&gt;0),MAX(0,T119+U119-MIN(Schulden!G12,T119+U119)),0)+IF(AND(Schulden!J13&lt;Schulden!J20,X119&gt;0),MAX(0,X119+Y119-MIN(Schulden!G13,X119+Y119)),0)+IF(AND(Schulden!J14&lt;Schulden!J20,AB119&gt;0),MAX(0,AB119+AC119-MIN(Schulden!G14,AB119+AC119)),0)+IF(AND(Schulden!J15&lt;Schulden!J20,AF119&gt;0),MAX(0,AF119+AG119-MIN(Schulden!G15,AF119+AG119)),0)+IF(AND(Schulden!J16&lt;Schulden!J20,AJ119&gt;0),MAX(0,AJ119+AK119-MIN(Schulden!G16,AJ119+AK119)),0)+IF(AND(Schulden!J17&lt;Schulden!J20,AN119&gt;0),MAX(0,AN119+AO119-MIN(Schulden!G17,AN119+AO119)),0)+IF(AND(Schulden!J18&lt;Schulden!J20,AR119&gt;0),MAX(0,AR119+AS119-MIN(Schulden!G18,AR119+AS119)),0)+IF(AND(Schulden!J19&lt;Schulden!J20,AV119&gt;0),MAX(0,AV119+AW119-MIN(Schulden!G19,AV119+AW119)),0)+IF(AND(Schulden!J20&lt;Schulden!J20,AZ119&gt;0),MAX(0,AZ119+BA119-MIN(Schulden!G20,AZ119+BA119)),0)+IF(AND(Schulden!J21&lt;Schulden!J20,BD119&gt;0),MAX(0,BD119+BE119-MIN(Schulden!G21,BD119+BE119)),0)+IF(AND(Schulden!J22&lt;Schulden!J20,BH119&gt;0),MAX(0,BH119+BI119-MIN(Schulden!G22,BH119+BI119)),0))),MAX(0,AZ119+BA119-MIN(Schulden!G20,AZ119+BA119)))+SUMIFS(Sonderzahlungen!$D$8:$D$67,Sonderzahlungen!$G$8:$G$67,$B119,Sonderzahlungen!$E$8:$E$67,"Gezielte Schuld",Sonderzahlungen!$F$8:$F$67,Schulden!B20)))</f>
        <v/>
      </c>
      <c r="BC119" s="24">
        <f>MAX(0,AZ119+BA119-BB119)</f>
        <v/>
      </c>
      <c r="BD119" s="24">
        <f>BG118</f>
        <v/>
      </c>
      <c r="BE119" s="24">
        <f>IF(BD119&lt;=0,0,BD119*Schulden!F21/12)</f>
        <v/>
      </c>
      <c r="BF119" s="24">
        <f>IF(BD119&lt;=0,0,MIN(BD119+BE119,MIN(Schulden!G21,BD119+BE119)+MIN(MAX(0,Strategie!$C$9+SUMIFS(Sonderzahlungen!$D$8:$D$67,Sonderzahlungen!$G$8:$G$67,$B119,Sonderzahlungen!$E$8:$E$67,"Nach Strategie")-(IF(AND(Schulden!J8&lt;Schulden!J21,D119&gt;0),MAX(0,D119+E119-MIN(Schulden!G8,D119+E119)),0)+IF(AND(Schulden!J9&lt;Schulden!J21,H119&gt;0),MAX(0,H119+I119-MIN(Schulden!G9,H119+I119)),0)+IF(AND(Schulden!J10&lt;Schulden!J21,L119&gt;0),MAX(0,L119+M119-MIN(Schulden!G10,L119+M119)),0)+IF(AND(Schulden!J11&lt;Schulden!J21,P119&gt;0),MAX(0,P119+Q119-MIN(Schulden!G11,P119+Q119)),0)+IF(AND(Schulden!J12&lt;Schulden!J21,T119&gt;0),MAX(0,T119+U119-MIN(Schulden!G12,T119+U119)),0)+IF(AND(Schulden!J13&lt;Schulden!J21,X119&gt;0),MAX(0,X119+Y119-MIN(Schulden!G13,X119+Y119)),0)+IF(AND(Schulden!J14&lt;Schulden!J21,AB119&gt;0),MAX(0,AB119+AC119-MIN(Schulden!G14,AB119+AC119)),0)+IF(AND(Schulden!J15&lt;Schulden!J21,AF119&gt;0),MAX(0,AF119+AG119-MIN(Schulden!G15,AF119+AG119)),0)+IF(AND(Schulden!J16&lt;Schulden!J21,AJ119&gt;0),MAX(0,AJ119+AK119-MIN(Schulden!G16,AJ119+AK119)),0)+IF(AND(Schulden!J17&lt;Schulden!J21,AN119&gt;0),MAX(0,AN119+AO119-MIN(Schulden!G17,AN119+AO119)),0)+IF(AND(Schulden!J18&lt;Schulden!J21,AR119&gt;0),MAX(0,AR119+AS119-MIN(Schulden!G18,AR119+AS119)),0)+IF(AND(Schulden!J19&lt;Schulden!J21,AV119&gt;0),MAX(0,AV119+AW119-MIN(Schulden!G19,AV119+AW119)),0)+IF(AND(Schulden!J20&lt;Schulden!J21,AZ119&gt;0),MAX(0,AZ119+BA119-MIN(Schulden!G20,AZ119+BA119)),0)+IF(AND(Schulden!J21&lt;Schulden!J21,BD119&gt;0),MAX(0,BD119+BE119-MIN(Schulden!G21,BD119+BE119)),0)+IF(AND(Schulden!J22&lt;Schulden!J21,BH119&gt;0),MAX(0,BH119+BI119-MIN(Schulden!G22,BH119+BI119)),0))),MAX(0,BD119+BE119-MIN(Schulden!G21,BD119+BE119)))+SUMIFS(Sonderzahlungen!$D$8:$D$67,Sonderzahlungen!$G$8:$G$67,$B119,Sonderzahlungen!$E$8:$E$67,"Gezielte Schuld",Sonderzahlungen!$F$8:$F$67,Schulden!B21)))</f>
        <v/>
      </c>
      <c r="BG119" s="24">
        <f>MAX(0,BD119+BE119-BF119)</f>
        <v/>
      </c>
      <c r="BH119" s="24">
        <f>BK118</f>
        <v/>
      </c>
      <c r="BI119" s="24">
        <f>IF(BH119&lt;=0,0,BH119*Schulden!F22/12)</f>
        <v/>
      </c>
      <c r="BJ119" s="24">
        <f>IF(BH119&lt;=0,0,MIN(BH119+BI119,MIN(Schulden!G22,BH119+BI119)+MIN(MAX(0,Strategie!$C$9+SUMIFS(Sonderzahlungen!$D$8:$D$67,Sonderzahlungen!$G$8:$G$67,$B119,Sonderzahlungen!$E$8:$E$67,"Nach Strategie")-(IF(AND(Schulden!J8&lt;Schulden!J22,D119&gt;0),MAX(0,D119+E119-MIN(Schulden!G8,D119+E119)),0)+IF(AND(Schulden!J9&lt;Schulden!J22,H119&gt;0),MAX(0,H119+I119-MIN(Schulden!G9,H119+I119)),0)+IF(AND(Schulden!J10&lt;Schulden!J22,L119&gt;0),MAX(0,L119+M119-MIN(Schulden!G10,L119+M119)),0)+IF(AND(Schulden!J11&lt;Schulden!J22,P119&gt;0),MAX(0,P119+Q119-MIN(Schulden!G11,P119+Q119)),0)+IF(AND(Schulden!J12&lt;Schulden!J22,T119&gt;0),MAX(0,T119+U119-MIN(Schulden!G12,T119+U119)),0)+IF(AND(Schulden!J13&lt;Schulden!J22,X119&gt;0),MAX(0,X119+Y119-MIN(Schulden!G13,X119+Y119)),0)+IF(AND(Schulden!J14&lt;Schulden!J22,AB119&gt;0),MAX(0,AB119+AC119-MIN(Schulden!G14,AB119+AC119)),0)+IF(AND(Schulden!J15&lt;Schulden!J22,AF119&gt;0),MAX(0,AF119+AG119-MIN(Schulden!G15,AF119+AG119)),0)+IF(AND(Schulden!J16&lt;Schulden!J22,AJ119&gt;0),MAX(0,AJ119+AK119-MIN(Schulden!G16,AJ119+AK119)),0)+IF(AND(Schulden!J17&lt;Schulden!J22,AN119&gt;0),MAX(0,AN119+AO119-MIN(Schulden!G17,AN119+AO119)),0)+IF(AND(Schulden!J18&lt;Schulden!J22,AR119&gt;0),MAX(0,AR119+AS119-MIN(Schulden!G18,AR119+AS119)),0)+IF(AND(Schulden!J19&lt;Schulden!J22,AV119&gt;0),MAX(0,AV119+AW119-MIN(Schulden!G19,AV119+AW119)),0)+IF(AND(Schulden!J20&lt;Schulden!J22,AZ119&gt;0),MAX(0,AZ119+BA119-MIN(Schulden!G20,AZ119+BA119)),0)+IF(AND(Schulden!J21&lt;Schulden!J22,BD119&gt;0),MAX(0,BD119+BE119-MIN(Schulden!G21,BD119+BE119)),0)+IF(AND(Schulden!J22&lt;Schulden!J22,BH119&gt;0),MAX(0,BH119+BI119-MIN(Schulden!G22,BH119+BI119)),0))),MAX(0,BH119+BI119-MIN(Schulden!G22,BH119+BI119)))+SUMIFS(Sonderzahlungen!$D$8:$D$67,Sonderzahlungen!$G$8:$G$67,$B119,Sonderzahlungen!$E$8:$E$67,"Gezielte Schuld",Sonderzahlungen!$F$8:$F$67,Schulden!B22)))</f>
        <v/>
      </c>
      <c r="BK119" s="24">
        <f>MAX(0,BH119+BI119-BJ119)</f>
        <v/>
      </c>
    </row>
    <row r="120">
      <c r="B120" s="23">
        <f>EDATE(B119,1)</f>
        <v/>
      </c>
      <c r="C120" s="24">
        <f>SUMIFS(Sonderzahlungen!$D$8:$D$67,Sonderzahlungen!$G$8:$G$67,B120)</f>
        <v/>
      </c>
      <c r="D120" s="24">
        <f>G119</f>
        <v/>
      </c>
      <c r="E120" s="24">
        <f>IF(D120&lt;=0,0,D120*Schulden!F8/12)</f>
        <v/>
      </c>
      <c r="F120" s="24">
        <f>IF(D120&lt;=0,0,MIN(D120+E120,MIN(Schulden!G8,D120+E120)+MIN(MAX(0,Strategie!$C$9+SUMIFS(Sonderzahlungen!$D$8:$D$67,Sonderzahlungen!$G$8:$G$67,$B120,Sonderzahlungen!$E$8:$E$67,"Nach Strategie")-(IF(AND(Schulden!J8&lt;Schulden!J8,D120&gt;0),MAX(0,D120+E120-MIN(Schulden!G8,D120+E120)),0)+IF(AND(Schulden!J9&lt;Schulden!J8,H120&gt;0),MAX(0,H120+I120-MIN(Schulden!G9,H120+I120)),0)+IF(AND(Schulden!J10&lt;Schulden!J8,L120&gt;0),MAX(0,L120+M120-MIN(Schulden!G10,L120+M120)),0)+IF(AND(Schulden!J11&lt;Schulden!J8,P120&gt;0),MAX(0,P120+Q120-MIN(Schulden!G11,P120+Q120)),0)+IF(AND(Schulden!J12&lt;Schulden!J8,T120&gt;0),MAX(0,T120+U120-MIN(Schulden!G12,T120+U120)),0)+IF(AND(Schulden!J13&lt;Schulden!J8,X120&gt;0),MAX(0,X120+Y120-MIN(Schulden!G13,X120+Y120)),0)+IF(AND(Schulden!J14&lt;Schulden!J8,AB120&gt;0),MAX(0,AB120+AC120-MIN(Schulden!G14,AB120+AC120)),0)+IF(AND(Schulden!J15&lt;Schulden!J8,AF120&gt;0),MAX(0,AF120+AG120-MIN(Schulden!G15,AF120+AG120)),0)+IF(AND(Schulden!J16&lt;Schulden!J8,AJ120&gt;0),MAX(0,AJ120+AK120-MIN(Schulden!G16,AJ120+AK120)),0)+IF(AND(Schulden!J17&lt;Schulden!J8,AN120&gt;0),MAX(0,AN120+AO120-MIN(Schulden!G17,AN120+AO120)),0)+IF(AND(Schulden!J18&lt;Schulden!J8,AR120&gt;0),MAX(0,AR120+AS120-MIN(Schulden!G18,AR120+AS120)),0)+IF(AND(Schulden!J19&lt;Schulden!J8,AV120&gt;0),MAX(0,AV120+AW120-MIN(Schulden!G19,AV120+AW120)),0)+IF(AND(Schulden!J20&lt;Schulden!J8,AZ120&gt;0),MAX(0,AZ120+BA120-MIN(Schulden!G20,AZ120+BA120)),0)+IF(AND(Schulden!J21&lt;Schulden!J8,BD120&gt;0),MAX(0,BD120+BE120-MIN(Schulden!G21,BD120+BE120)),0)+IF(AND(Schulden!J22&lt;Schulden!J8,BH120&gt;0),MAX(0,BH120+BI120-MIN(Schulden!G22,BH120+BI120)),0))),MAX(0,D120+E120-MIN(Schulden!G8,D120+E120)))+SUMIFS(Sonderzahlungen!$D$8:$D$67,Sonderzahlungen!$G$8:$G$67,$B120,Sonderzahlungen!$E$8:$E$67,"Gezielte Schuld",Sonderzahlungen!$F$8:$F$67,Schulden!B8)))</f>
        <v/>
      </c>
      <c r="G120" s="24">
        <f>MAX(0,D120+E120-F120)</f>
        <v/>
      </c>
      <c r="H120" s="24">
        <f>K119</f>
        <v/>
      </c>
      <c r="I120" s="24">
        <f>IF(H120&lt;=0,0,H120*Schulden!F9/12)</f>
        <v/>
      </c>
      <c r="J120" s="24">
        <f>IF(H120&lt;=0,0,MIN(H120+I120,MIN(Schulden!G9,H120+I120)+MIN(MAX(0,Strategie!$C$9+SUMIFS(Sonderzahlungen!$D$8:$D$67,Sonderzahlungen!$G$8:$G$67,$B120,Sonderzahlungen!$E$8:$E$67,"Nach Strategie")-(IF(AND(Schulden!J8&lt;Schulden!J9,D120&gt;0),MAX(0,D120+E120-MIN(Schulden!G8,D120+E120)),0)+IF(AND(Schulden!J9&lt;Schulden!J9,H120&gt;0),MAX(0,H120+I120-MIN(Schulden!G9,H120+I120)),0)+IF(AND(Schulden!J10&lt;Schulden!J9,L120&gt;0),MAX(0,L120+M120-MIN(Schulden!G10,L120+M120)),0)+IF(AND(Schulden!J11&lt;Schulden!J9,P120&gt;0),MAX(0,P120+Q120-MIN(Schulden!G11,P120+Q120)),0)+IF(AND(Schulden!J12&lt;Schulden!J9,T120&gt;0),MAX(0,T120+U120-MIN(Schulden!G12,T120+U120)),0)+IF(AND(Schulden!J13&lt;Schulden!J9,X120&gt;0),MAX(0,X120+Y120-MIN(Schulden!G13,X120+Y120)),0)+IF(AND(Schulden!J14&lt;Schulden!J9,AB120&gt;0),MAX(0,AB120+AC120-MIN(Schulden!G14,AB120+AC120)),0)+IF(AND(Schulden!J15&lt;Schulden!J9,AF120&gt;0),MAX(0,AF120+AG120-MIN(Schulden!G15,AF120+AG120)),0)+IF(AND(Schulden!J16&lt;Schulden!J9,AJ120&gt;0),MAX(0,AJ120+AK120-MIN(Schulden!G16,AJ120+AK120)),0)+IF(AND(Schulden!J17&lt;Schulden!J9,AN120&gt;0),MAX(0,AN120+AO120-MIN(Schulden!G17,AN120+AO120)),0)+IF(AND(Schulden!J18&lt;Schulden!J9,AR120&gt;0),MAX(0,AR120+AS120-MIN(Schulden!G18,AR120+AS120)),0)+IF(AND(Schulden!J19&lt;Schulden!J9,AV120&gt;0),MAX(0,AV120+AW120-MIN(Schulden!G19,AV120+AW120)),0)+IF(AND(Schulden!J20&lt;Schulden!J9,AZ120&gt;0),MAX(0,AZ120+BA120-MIN(Schulden!G20,AZ120+BA120)),0)+IF(AND(Schulden!J21&lt;Schulden!J9,BD120&gt;0),MAX(0,BD120+BE120-MIN(Schulden!G21,BD120+BE120)),0)+IF(AND(Schulden!J22&lt;Schulden!J9,BH120&gt;0),MAX(0,BH120+BI120-MIN(Schulden!G22,BH120+BI120)),0))),MAX(0,H120+I120-MIN(Schulden!G9,H120+I120)))+SUMIFS(Sonderzahlungen!$D$8:$D$67,Sonderzahlungen!$G$8:$G$67,$B120,Sonderzahlungen!$E$8:$E$67,"Gezielte Schuld",Sonderzahlungen!$F$8:$F$67,Schulden!B9)))</f>
        <v/>
      </c>
      <c r="K120" s="24">
        <f>MAX(0,H120+I120-J120)</f>
        <v/>
      </c>
      <c r="L120" s="24">
        <f>O119</f>
        <v/>
      </c>
      <c r="M120" s="24">
        <f>IF(L120&lt;=0,0,L120*Schulden!F10/12)</f>
        <v/>
      </c>
      <c r="N120" s="24">
        <f>IF(L120&lt;=0,0,MIN(L120+M120,MIN(Schulden!G10,L120+M120)+MIN(MAX(0,Strategie!$C$9+SUMIFS(Sonderzahlungen!$D$8:$D$67,Sonderzahlungen!$G$8:$G$67,$B120,Sonderzahlungen!$E$8:$E$67,"Nach Strategie")-(IF(AND(Schulden!J8&lt;Schulden!J10,D120&gt;0),MAX(0,D120+E120-MIN(Schulden!G8,D120+E120)),0)+IF(AND(Schulden!J9&lt;Schulden!J10,H120&gt;0),MAX(0,H120+I120-MIN(Schulden!G9,H120+I120)),0)+IF(AND(Schulden!J10&lt;Schulden!J10,L120&gt;0),MAX(0,L120+M120-MIN(Schulden!G10,L120+M120)),0)+IF(AND(Schulden!J11&lt;Schulden!J10,P120&gt;0),MAX(0,P120+Q120-MIN(Schulden!G11,P120+Q120)),0)+IF(AND(Schulden!J12&lt;Schulden!J10,T120&gt;0),MAX(0,T120+U120-MIN(Schulden!G12,T120+U120)),0)+IF(AND(Schulden!J13&lt;Schulden!J10,X120&gt;0),MAX(0,X120+Y120-MIN(Schulden!G13,X120+Y120)),0)+IF(AND(Schulden!J14&lt;Schulden!J10,AB120&gt;0),MAX(0,AB120+AC120-MIN(Schulden!G14,AB120+AC120)),0)+IF(AND(Schulden!J15&lt;Schulden!J10,AF120&gt;0),MAX(0,AF120+AG120-MIN(Schulden!G15,AF120+AG120)),0)+IF(AND(Schulden!J16&lt;Schulden!J10,AJ120&gt;0),MAX(0,AJ120+AK120-MIN(Schulden!G16,AJ120+AK120)),0)+IF(AND(Schulden!J17&lt;Schulden!J10,AN120&gt;0),MAX(0,AN120+AO120-MIN(Schulden!G17,AN120+AO120)),0)+IF(AND(Schulden!J18&lt;Schulden!J10,AR120&gt;0),MAX(0,AR120+AS120-MIN(Schulden!G18,AR120+AS120)),0)+IF(AND(Schulden!J19&lt;Schulden!J10,AV120&gt;0),MAX(0,AV120+AW120-MIN(Schulden!G19,AV120+AW120)),0)+IF(AND(Schulden!J20&lt;Schulden!J10,AZ120&gt;0),MAX(0,AZ120+BA120-MIN(Schulden!G20,AZ120+BA120)),0)+IF(AND(Schulden!J21&lt;Schulden!J10,BD120&gt;0),MAX(0,BD120+BE120-MIN(Schulden!G21,BD120+BE120)),0)+IF(AND(Schulden!J22&lt;Schulden!J10,BH120&gt;0),MAX(0,BH120+BI120-MIN(Schulden!G22,BH120+BI120)),0))),MAX(0,L120+M120-MIN(Schulden!G10,L120+M120)))+SUMIFS(Sonderzahlungen!$D$8:$D$67,Sonderzahlungen!$G$8:$G$67,$B120,Sonderzahlungen!$E$8:$E$67,"Gezielte Schuld",Sonderzahlungen!$F$8:$F$67,Schulden!B10)))</f>
        <v/>
      </c>
      <c r="O120" s="24">
        <f>MAX(0,L120+M120-N120)</f>
        <v/>
      </c>
      <c r="P120" s="24">
        <f>S119</f>
        <v/>
      </c>
      <c r="Q120" s="24">
        <f>IF(P120&lt;=0,0,P120*Schulden!F11/12)</f>
        <v/>
      </c>
      <c r="R120" s="24">
        <f>IF(P120&lt;=0,0,MIN(P120+Q120,MIN(Schulden!G11,P120+Q120)+MIN(MAX(0,Strategie!$C$9+SUMIFS(Sonderzahlungen!$D$8:$D$67,Sonderzahlungen!$G$8:$G$67,$B120,Sonderzahlungen!$E$8:$E$67,"Nach Strategie")-(IF(AND(Schulden!J8&lt;Schulden!J11,D120&gt;0),MAX(0,D120+E120-MIN(Schulden!G8,D120+E120)),0)+IF(AND(Schulden!J9&lt;Schulden!J11,H120&gt;0),MAX(0,H120+I120-MIN(Schulden!G9,H120+I120)),0)+IF(AND(Schulden!J10&lt;Schulden!J11,L120&gt;0),MAX(0,L120+M120-MIN(Schulden!G10,L120+M120)),0)+IF(AND(Schulden!J11&lt;Schulden!J11,P120&gt;0),MAX(0,P120+Q120-MIN(Schulden!G11,P120+Q120)),0)+IF(AND(Schulden!J12&lt;Schulden!J11,T120&gt;0),MAX(0,T120+U120-MIN(Schulden!G12,T120+U120)),0)+IF(AND(Schulden!J13&lt;Schulden!J11,X120&gt;0),MAX(0,X120+Y120-MIN(Schulden!G13,X120+Y120)),0)+IF(AND(Schulden!J14&lt;Schulden!J11,AB120&gt;0),MAX(0,AB120+AC120-MIN(Schulden!G14,AB120+AC120)),0)+IF(AND(Schulden!J15&lt;Schulden!J11,AF120&gt;0),MAX(0,AF120+AG120-MIN(Schulden!G15,AF120+AG120)),0)+IF(AND(Schulden!J16&lt;Schulden!J11,AJ120&gt;0),MAX(0,AJ120+AK120-MIN(Schulden!G16,AJ120+AK120)),0)+IF(AND(Schulden!J17&lt;Schulden!J11,AN120&gt;0),MAX(0,AN120+AO120-MIN(Schulden!G17,AN120+AO120)),0)+IF(AND(Schulden!J18&lt;Schulden!J11,AR120&gt;0),MAX(0,AR120+AS120-MIN(Schulden!G18,AR120+AS120)),0)+IF(AND(Schulden!J19&lt;Schulden!J11,AV120&gt;0),MAX(0,AV120+AW120-MIN(Schulden!G19,AV120+AW120)),0)+IF(AND(Schulden!J20&lt;Schulden!J11,AZ120&gt;0),MAX(0,AZ120+BA120-MIN(Schulden!G20,AZ120+BA120)),0)+IF(AND(Schulden!J21&lt;Schulden!J11,BD120&gt;0),MAX(0,BD120+BE120-MIN(Schulden!G21,BD120+BE120)),0)+IF(AND(Schulden!J22&lt;Schulden!J11,BH120&gt;0),MAX(0,BH120+BI120-MIN(Schulden!G22,BH120+BI120)),0))),MAX(0,P120+Q120-MIN(Schulden!G11,P120+Q120)))+SUMIFS(Sonderzahlungen!$D$8:$D$67,Sonderzahlungen!$G$8:$G$67,$B120,Sonderzahlungen!$E$8:$E$67,"Gezielte Schuld",Sonderzahlungen!$F$8:$F$67,Schulden!B11)))</f>
        <v/>
      </c>
      <c r="S120" s="24">
        <f>MAX(0,P120+Q120-R120)</f>
        <v/>
      </c>
      <c r="T120" s="24">
        <f>W119</f>
        <v/>
      </c>
      <c r="U120" s="24">
        <f>IF(T120&lt;=0,0,T120*Schulden!F12/12)</f>
        <v/>
      </c>
      <c r="V120" s="24">
        <f>IF(T120&lt;=0,0,MIN(T120+U120,MIN(Schulden!G12,T120+U120)+MIN(MAX(0,Strategie!$C$9+SUMIFS(Sonderzahlungen!$D$8:$D$67,Sonderzahlungen!$G$8:$G$67,$B120,Sonderzahlungen!$E$8:$E$67,"Nach Strategie")-(IF(AND(Schulden!J8&lt;Schulden!J12,D120&gt;0),MAX(0,D120+E120-MIN(Schulden!G8,D120+E120)),0)+IF(AND(Schulden!J9&lt;Schulden!J12,H120&gt;0),MAX(0,H120+I120-MIN(Schulden!G9,H120+I120)),0)+IF(AND(Schulden!J10&lt;Schulden!J12,L120&gt;0),MAX(0,L120+M120-MIN(Schulden!G10,L120+M120)),0)+IF(AND(Schulden!J11&lt;Schulden!J12,P120&gt;0),MAX(0,P120+Q120-MIN(Schulden!G11,P120+Q120)),0)+IF(AND(Schulden!J12&lt;Schulden!J12,T120&gt;0),MAX(0,T120+U120-MIN(Schulden!G12,T120+U120)),0)+IF(AND(Schulden!J13&lt;Schulden!J12,X120&gt;0),MAX(0,X120+Y120-MIN(Schulden!G13,X120+Y120)),0)+IF(AND(Schulden!J14&lt;Schulden!J12,AB120&gt;0),MAX(0,AB120+AC120-MIN(Schulden!G14,AB120+AC120)),0)+IF(AND(Schulden!J15&lt;Schulden!J12,AF120&gt;0),MAX(0,AF120+AG120-MIN(Schulden!G15,AF120+AG120)),0)+IF(AND(Schulden!J16&lt;Schulden!J12,AJ120&gt;0),MAX(0,AJ120+AK120-MIN(Schulden!G16,AJ120+AK120)),0)+IF(AND(Schulden!J17&lt;Schulden!J12,AN120&gt;0),MAX(0,AN120+AO120-MIN(Schulden!G17,AN120+AO120)),0)+IF(AND(Schulden!J18&lt;Schulden!J12,AR120&gt;0),MAX(0,AR120+AS120-MIN(Schulden!G18,AR120+AS120)),0)+IF(AND(Schulden!J19&lt;Schulden!J12,AV120&gt;0),MAX(0,AV120+AW120-MIN(Schulden!G19,AV120+AW120)),0)+IF(AND(Schulden!J20&lt;Schulden!J12,AZ120&gt;0),MAX(0,AZ120+BA120-MIN(Schulden!G20,AZ120+BA120)),0)+IF(AND(Schulden!J21&lt;Schulden!J12,BD120&gt;0),MAX(0,BD120+BE120-MIN(Schulden!G21,BD120+BE120)),0)+IF(AND(Schulden!J22&lt;Schulden!J12,BH120&gt;0),MAX(0,BH120+BI120-MIN(Schulden!G22,BH120+BI120)),0))),MAX(0,T120+U120-MIN(Schulden!G12,T120+U120)))+SUMIFS(Sonderzahlungen!$D$8:$D$67,Sonderzahlungen!$G$8:$G$67,$B120,Sonderzahlungen!$E$8:$E$67,"Gezielte Schuld",Sonderzahlungen!$F$8:$F$67,Schulden!B12)))</f>
        <v/>
      </c>
      <c r="W120" s="24">
        <f>MAX(0,T120+U120-V120)</f>
        <v/>
      </c>
      <c r="X120" s="24">
        <f>AA119</f>
        <v/>
      </c>
      <c r="Y120" s="24">
        <f>IF(X120&lt;=0,0,X120*Schulden!F13/12)</f>
        <v/>
      </c>
      <c r="Z120" s="24">
        <f>IF(X120&lt;=0,0,MIN(X120+Y120,MIN(Schulden!G13,X120+Y120)+MIN(MAX(0,Strategie!$C$9+SUMIFS(Sonderzahlungen!$D$8:$D$67,Sonderzahlungen!$G$8:$G$67,$B120,Sonderzahlungen!$E$8:$E$67,"Nach Strategie")-(IF(AND(Schulden!J8&lt;Schulden!J13,D120&gt;0),MAX(0,D120+E120-MIN(Schulden!G8,D120+E120)),0)+IF(AND(Schulden!J9&lt;Schulden!J13,H120&gt;0),MAX(0,H120+I120-MIN(Schulden!G9,H120+I120)),0)+IF(AND(Schulden!J10&lt;Schulden!J13,L120&gt;0),MAX(0,L120+M120-MIN(Schulden!G10,L120+M120)),0)+IF(AND(Schulden!J11&lt;Schulden!J13,P120&gt;0),MAX(0,P120+Q120-MIN(Schulden!G11,P120+Q120)),0)+IF(AND(Schulden!J12&lt;Schulden!J13,T120&gt;0),MAX(0,T120+U120-MIN(Schulden!G12,T120+U120)),0)+IF(AND(Schulden!J13&lt;Schulden!J13,X120&gt;0),MAX(0,X120+Y120-MIN(Schulden!G13,X120+Y120)),0)+IF(AND(Schulden!J14&lt;Schulden!J13,AB120&gt;0),MAX(0,AB120+AC120-MIN(Schulden!G14,AB120+AC120)),0)+IF(AND(Schulden!J15&lt;Schulden!J13,AF120&gt;0),MAX(0,AF120+AG120-MIN(Schulden!G15,AF120+AG120)),0)+IF(AND(Schulden!J16&lt;Schulden!J13,AJ120&gt;0),MAX(0,AJ120+AK120-MIN(Schulden!G16,AJ120+AK120)),0)+IF(AND(Schulden!J17&lt;Schulden!J13,AN120&gt;0),MAX(0,AN120+AO120-MIN(Schulden!G17,AN120+AO120)),0)+IF(AND(Schulden!J18&lt;Schulden!J13,AR120&gt;0),MAX(0,AR120+AS120-MIN(Schulden!G18,AR120+AS120)),0)+IF(AND(Schulden!J19&lt;Schulden!J13,AV120&gt;0),MAX(0,AV120+AW120-MIN(Schulden!G19,AV120+AW120)),0)+IF(AND(Schulden!J20&lt;Schulden!J13,AZ120&gt;0),MAX(0,AZ120+BA120-MIN(Schulden!G20,AZ120+BA120)),0)+IF(AND(Schulden!J21&lt;Schulden!J13,BD120&gt;0),MAX(0,BD120+BE120-MIN(Schulden!G21,BD120+BE120)),0)+IF(AND(Schulden!J22&lt;Schulden!J13,BH120&gt;0),MAX(0,BH120+BI120-MIN(Schulden!G22,BH120+BI120)),0))),MAX(0,X120+Y120-MIN(Schulden!G13,X120+Y120)))+SUMIFS(Sonderzahlungen!$D$8:$D$67,Sonderzahlungen!$G$8:$G$67,$B120,Sonderzahlungen!$E$8:$E$67,"Gezielte Schuld",Sonderzahlungen!$F$8:$F$67,Schulden!B13)))</f>
        <v/>
      </c>
      <c r="AA120" s="24">
        <f>MAX(0,X120+Y120-Z120)</f>
        <v/>
      </c>
      <c r="AB120" s="24">
        <f>AE119</f>
        <v/>
      </c>
      <c r="AC120" s="24">
        <f>IF(AB120&lt;=0,0,AB120*Schulden!F14/12)</f>
        <v/>
      </c>
      <c r="AD120" s="24">
        <f>IF(AB120&lt;=0,0,MIN(AB120+AC120,MIN(Schulden!G14,AB120+AC120)+MIN(MAX(0,Strategie!$C$9+SUMIFS(Sonderzahlungen!$D$8:$D$67,Sonderzahlungen!$G$8:$G$67,$B120,Sonderzahlungen!$E$8:$E$67,"Nach Strategie")-(IF(AND(Schulden!J8&lt;Schulden!J14,D120&gt;0),MAX(0,D120+E120-MIN(Schulden!G8,D120+E120)),0)+IF(AND(Schulden!J9&lt;Schulden!J14,H120&gt;0),MAX(0,H120+I120-MIN(Schulden!G9,H120+I120)),0)+IF(AND(Schulden!J10&lt;Schulden!J14,L120&gt;0),MAX(0,L120+M120-MIN(Schulden!G10,L120+M120)),0)+IF(AND(Schulden!J11&lt;Schulden!J14,P120&gt;0),MAX(0,P120+Q120-MIN(Schulden!G11,P120+Q120)),0)+IF(AND(Schulden!J12&lt;Schulden!J14,T120&gt;0),MAX(0,T120+U120-MIN(Schulden!G12,T120+U120)),0)+IF(AND(Schulden!J13&lt;Schulden!J14,X120&gt;0),MAX(0,X120+Y120-MIN(Schulden!G13,X120+Y120)),0)+IF(AND(Schulden!J14&lt;Schulden!J14,AB120&gt;0),MAX(0,AB120+AC120-MIN(Schulden!G14,AB120+AC120)),0)+IF(AND(Schulden!J15&lt;Schulden!J14,AF120&gt;0),MAX(0,AF120+AG120-MIN(Schulden!G15,AF120+AG120)),0)+IF(AND(Schulden!J16&lt;Schulden!J14,AJ120&gt;0),MAX(0,AJ120+AK120-MIN(Schulden!G16,AJ120+AK120)),0)+IF(AND(Schulden!J17&lt;Schulden!J14,AN120&gt;0),MAX(0,AN120+AO120-MIN(Schulden!G17,AN120+AO120)),0)+IF(AND(Schulden!J18&lt;Schulden!J14,AR120&gt;0),MAX(0,AR120+AS120-MIN(Schulden!G18,AR120+AS120)),0)+IF(AND(Schulden!J19&lt;Schulden!J14,AV120&gt;0),MAX(0,AV120+AW120-MIN(Schulden!G19,AV120+AW120)),0)+IF(AND(Schulden!J20&lt;Schulden!J14,AZ120&gt;0),MAX(0,AZ120+BA120-MIN(Schulden!G20,AZ120+BA120)),0)+IF(AND(Schulden!J21&lt;Schulden!J14,BD120&gt;0),MAX(0,BD120+BE120-MIN(Schulden!G21,BD120+BE120)),0)+IF(AND(Schulden!J22&lt;Schulden!J14,BH120&gt;0),MAX(0,BH120+BI120-MIN(Schulden!G22,BH120+BI120)),0))),MAX(0,AB120+AC120-MIN(Schulden!G14,AB120+AC120)))+SUMIFS(Sonderzahlungen!$D$8:$D$67,Sonderzahlungen!$G$8:$G$67,$B120,Sonderzahlungen!$E$8:$E$67,"Gezielte Schuld",Sonderzahlungen!$F$8:$F$67,Schulden!B14)))</f>
        <v/>
      </c>
      <c r="AE120" s="24">
        <f>MAX(0,AB120+AC120-AD120)</f>
        <v/>
      </c>
      <c r="AF120" s="24">
        <f>AI119</f>
        <v/>
      </c>
      <c r="AG120" s="24">
        <f>IF(AF120&lt;=0,0,AF120*Schulden!F15/12)</f>
        <v/>
      </c>
      <c r="AH120" s="24">
        <f>IF(AF120&lt;=0,0,MIN(AF120+AG120,MIN(Schulden!G15,AF120+AG120)+MIN(MAX(0,Strategie!$C$9+SUMIFS(Sonderzahlungen!$D$8:$D$67,Sonderzahlungen!$G$8:$G$67,$B120,Sonderzahlungen!$E$8:$E$67,"Nach Strategie")-(IF(AND(Schulden!J8&lt;Schulden!J15,D120&gt;0),MAX(0,D120+E120-MIN(Schulden!G8,D120+E120)),0)+IF(AND(Schulden!J9&lt;Schulden!J15,H120&gt;0),MAX(0,H120+I120-MIN(Schulden!G9,H120+I120)),0)+IF(AND(Schulden!J10&lt;Schulden!J15,L120&gt;0),MAX(0,L120+M120-MIN(Schulden!G10,L120+M120)),0)+IF(AND(Schulden!J11&lt;Schulden!J15,P120&gt;0),MAX(0,P120+Q120-MIN(Schulden!G11,P120+Q120)),0)+IF(AND(Schulden!J12&lt;Schulden!J15,T120&gt;0),MAX(0,T120+U120-MIN(Schulden!G12,T120+U120)),0)+IF(AND(Schulden!J13&lt;Schulden!J15,X120&gt;0),MAX(0,X120+Y120-MIN(Schulden!G13,X120+Y120)),0)+IF(AND(Schulden!J14&lt;Schulden!J15,AB120&gt;0),MAX(0,AB120+AC120-MIN(Schulden!G14,AB120+AC120)),0)+IF(AND(Schulden!J15&lt;Schulden!J15,AF120&gt;0),MAX(0,AF120+AG120-MIN(Schulden!G15,AF120+AG120)),0)+IF(AND(Schulden!J16&lt;Schulden!J15,AJ120&gt;0),MAX(0,AJ120+AK120-MIN(Schulden!G16,AJ120+AK120)),0)+IF(AND(Schulden!J17&lt;Schulden!J15,AN120&gt;0),MAX(0,AN120+AO120-MIN(Schulden!G17,AN120+AO120)),0)+IF(AND(Schulden!J18&lt;Schulden!J15,AR120&gt;0),MAX(0,AR120+AS120-MIN(Schulden!G18,AR120+AS120)),0)+IF(AND(Schulden!J19&lt;Schulden!J15,AV120&gt;0),MAX(0,AV120+AW120-MIN(Schulden!G19,AV120+AW120)),0)+IF(AND(Schulden!J20&lt;Schulden!J15,AZ120&gt;0),MAX(0,AZ120+BA120-MIN(Schulden!G20,AZ120+BA120)),0)+IF(AND(Schulden!J21&lt;Schulden!J15,BD120&gt;0),MAX(0,BD120+BE120-MIN(Schulden!G21,BD120+BE120)),0)+IF(AND(Schulden!J22&lt;Schulden!J15,BH120&gt;0),MAX(0,BH120+BI120-MIN(Schulden!G22,BH120+BI120)),0))),MAX(0,AF120+AG120-MIN(Schulden!G15,AF120+AG120)))+SUMIFS(Sonderzahlungen!$D$8:$D$67,Sonderzahlungen!$G$8:$G$67,$B120,Sonderzahlungen!$E$8:$E$67,"Gezielte Schuld",Sonderzahlungen!$F$8:$F$67,Schulden!B15)))</f>
        <v/>
      </c>
      <c r="AI120" s="24">
        <f>MAX(0,AF120+AG120-AH120)</f>
        <v/>
      </c>
      <c r="AJ120" s="24">
        <f>AM119</f>
        <v/>
      </c>
      <c r="AK120" s="24">
        <f>IF(AJ120&lt;=0,0,AJ120*Schulden!F16/12)</f>
        <v/>
      </c>
      <c r="AL120" s="24">
        <f>IF(AJ120&lt;=0,0,MIN(AJ120+AK120,MIN(Schulden!G16,AJ120+AK120)+MIN(MAX(0,Strategie!$C$9+SUMIFS(Sonderzahlungen!$D$8:$D$67,Sonderzahlungen!$G$8:$G$67,$B120,Sonderzahlungen!$E$8:$E$67,"Nach Strategie")-(IF(AND(Schulden!J8&lt;Schulden!J16,D120&gt;0),MAX(0,D120+E120-MIN(Schulden!G8,D120+E120)),0)+IF(AND(Schulden!J9&lt;Schulden!J16,H120&gt;0),MAX(0,H120+I120-MIN(Schulden!G9,H120+I120)),0)+IF(AND(Schulden!J10&lt;Schulden!J16,L120&gt;0),MAX(0,L120+M120-MIN(Schulden!G10,L120+M120)),0)+IF(AND(Schulden!J11&lt;Schulden!J16,P120&gt;0),MAX(0,P120+Q120-MIN(Schulden!G11,P120+Q120)),0)+IF(AND(Schulden!J12&lt;Schulden!J16,T120&gt;0),MAX(0,T120+U120-MIN(Schulden!G12,T120+U120)),0)+IF(AND(Schulden!J13&lt;Schulden!J16,X120&gt;0),MAX(0,X120+Y120-MIN(Schulden!G13,X120+Y120)),0)+IF(AND(Schulden!J14&lt;Schulden!J16,AB120&gt;0),MAX(0,AB120+AC120-MIN(Schulden!G14,AB120+AC120)),0)+IF(AND(Schulden!J15&lt;Schulden!J16,AF120&gt;0),MAX(0,AF120+AG120-MIN(Schulden!G15,AF120+AG120)),0)+IF(AND(Schulden!J16&lt;Schulden!J16,AJ120&gt;0),MAX(0,AJ120+AK120-MIN(Schulden!G16,AJ120+AK120)),0)+IF(AND(Schulden!J17&lt;Schulden!J16,AN120&gt;0),MAX(0,AN120+AO120-MIN(Schulden!G17,AN120+AO120)),0)+IF(AND(Schulden!J18&lt;Schulden!J16,AR120&gt;0),MAX(0,AR120+AS120-MIN(Schulden!G18,AR120+AS120)),0)+IF(AND(Schulden!J19&lt;Schulden!J16,AV120&gt;0),MAX(0,AV120+AW120-MIN(Schulden!G19,AV120+AW120)),0)+IF(AND(Schulden!J20&lt;Schulden!J16,AZ120&gt;0),MAX(0,AZ120+BA120-MIN(Schulden!G20,AZ120+BA120)),0)+IF(AND(Schulden!J21&lt;Schulden!J16,BD120&gt;0),MAX(0,BD120+BE120-MIN(Schulden!G21,BD120+BE120)),0)+IF(AND(Schulden!J22&lt;Schulden!J16,BH120&gt;0),MAX(0,BH120+BI120-MIN(Schulden!G22,BH120+BI120)),0))),MAX(0,AJ120+AK120-MIN(Schulden!G16,AJ120+AK120)))+SUMIFS(Sonderzahlungen!$D$8:$D$67,Sonderzahlungen!$G$8:$G$67,$B120,Sonderzahlungen!$E$8:$E$67,"Gezielte Schuld",Sonderzahlungen!$F$8:$F$67,Schulden!B16)))</f>
        <v/>
      </c>
      <c r="AM120" s="24">
        <f>MAX(0,AJ120+AK120-AL120)</f>
        <v/>
      </c>
      <c r="AN120" s="24">
        <f>AQ119</f>
        <v/>
      </c>
      <c r="AO120" s="24">
        <f>IF(AN120&lt;=0,0,AN120*Schulden!F17/12)</f>
        <v/>
      </c>
      <c r="AP120" s="24">
        <f>IF(AN120&lt;=0,0,MIN(AN120+AO120,MIN(Schulden!G17,AN120+AO120)+MIN(MAX(0,Strategie!$C$9+SUMIFS(Sonderzahlungen!$D$8:$D$67,Sonderzahlungen!$G$8:$G$67,$B120,Sonderzahlungen!$E$8:$E$67,"Nach Strategie")-(IF(AND(Schulden!J8&lt;Schulden!J17,D120&gt;0),MAX(0,D120+E120-MIN(Schulden!G8,D120+E120)),0)+IF(AND(Schulden!J9&lt;Schulden!J17,H120&gt;0),MAX(0,H120+I120-MIN(Schulden!G9,H120+I120)),0)+IF(AND(Schulden!J10&lt;Schulden!J17,L120&gt;0),MAX(0,L120+M120-MIN(Schulden!G10,L120+M120)),0)+IF(AND(Schulden!J11&lt;Schulden!J17,P120&gt;0),MAX(0,P120+Q120-MIN(Schulden!G11,P120+Q120)),0)+IF(AND(Schulden!J12&lt;Schulden!J17,T120&gt;0),MAX(0,T120+U120-MIN(Schulden!G12,T120+U120)),0)+IF(AND(Schulden!J13&lt;Schulden!J17,X120&gt;0),MAX(0,X120+Y120-MIN(Schulden!G13,X120+Y120)),0)+IF(AND(Schulden!J14&lt;Schulden!J17,AB120&gt;0),MAX(0,AB120+AC120-MIN(Schulden!G14,AB120+AC120)),0)+IF(AND(Schulden!J15&lt;Schulden!J17,AF120&gt;0),MAX(0,AF120+AG120-MIN(Schulden!G15,AF120+AG120)),0)+IF(AND(Schulden!J16&lt;Schulden!J17,AJ120&gt;0),MAX(0,AJ120+AK120-MIN(Schulden!G16,AJ120+AK120)),0)+IF(AND(Schulden!J17&lt;Schulden!J17,AN120&gt;0),MAX(0,AN120+AO120-MIN(Schulden!G17,AN120+AO120)),0)+IF(AND(Schulden!J18&lt;Schulden!J17,AR120&gt;0),MAX(0,AR120+AS120-MIN(Schulden!G18,AR120+AS120)),0)+IF(AND(Schulden!J19&lt;Schulden!J17,AV120&gt;0),MAX(0,AV120+AW120-MIN(Schulden!G19,AV120+AW120)),0)+IF(AND(Schulden!J20&lt;Schulden!J17,AZ120&gt;0),MAX(0,AZ120+BA120-MIN(Schulden!G20,AZ120+BA120)),0)+IF(AND(Schulden!J21&lt;Schulden!J17,BD120&gt;0),MAX(0,BD120+BE120-MIN(Schulden!G21,BD120+BE120)),0)+IF(AND(Schulden!J22&lt;Schulden!J17,BH120&gt;0),MAX(0,BH120+BI120-MIN(Schulden!G22,BH120+BI120)),0))),MAX(0,AN120+AO120-MIN(Schulden!G17,AN120+AO120)))+SUMIFS(Sonderzahlungen!$D$8:$D$67,Sonderzahlungen!$G$8:$G$67,$B120,Sonderzahlungen!$E$8:$E$67,"Gezielte Schuld",Sonderzahlungen!$F$8:$F$67,Schulden!B17)))</f>
        <v/>
      </c>
      <c r="AQ120" s="24">
        <f>MAX(0,AN120+AO120-AP120)</f>
        <v/>
      </c>
      <c r="AR120" s="24">
        <f>AU119</f>
        <v/>
      </c>
      <c r="AS120" s="24">
        <f>IF(AR120&lt;=0,0,AR120*Schulden!F18/12)</f>
        <v/>
      </c>
      <c r="AT120" s="24">
        <f>IF(AR120&lt;=0,0,MIN(AR120+AS120,MIN(Schulden!G18,AR120+AS120)+MIN(MAX(0,Strategie!$C$9+SUMIFS(Sonderzahlungen!$D$8:$D$67,Sonderzahlungen!$G$8:$G$67,$B120,Sonderzahlungen!$E$8:$E$67,"Nach Strategie")-(IF(AND(Schulden!J8&lt;Schulden!J18,D120&gt;0),MAX(0,D120+E120-MIN(Schulden!G8,D120+E120)),0)+IF(AND(Schulden!J9&lt;Schulden!J18,H120&gt;0),MAX(0,H120+I120-MIN(Schulden!G9,H120+I120)),0)+IF(AND(Schulden!J10&lt;Schulden!J18,L120&gt;0),MAX(0,L120+M120-MIN(Schulden!G10,L120+M120)),0)+IF(AND(Schulden!J11&lt;Schulden!J18,P120&gt;0),MAX(0,P120+Q120-MIN(Schulden!G11,P120+Q120)),0)+IF(AND(Schulden!J12&lt;Schulden!J18,T120&gt;0),MAX(0,T120+U120-MIN(Schulden!G12,T120+U120)),0)+IF(AND(Schulden!J13&lt;Schulden!J18,X120&gt;0),MAX(0,X120+Y120-MIN(Schulden!G13,X120+Y120)),0)+IF(AND(Schulden!J14&lt;Schulden!J18,AB120&gt;0),MAX(0,AB120+AC120-MIN(Schulden!G14,AB120+AC120)),0)+IF(AND(Schulden!J15&lt;Schulden!J18,AF120&gt;0),MAX(0,AF120+AG120-MIN(Schulden!G15,AF120+AG120)),0)+IF(AND(Schulden!J16&lt;Schulden!J18,AJ120&gt;0),MAX(0,AJ120+AK120-MIN(Schulden!G16,AJ120+AK120)),0)+IF(AND(Schulden!J17&lt;Schulden!J18,AN120&gt;0),MAX(0,AN120+AO120-MIN(Schulden!G17,AN120+AO120)),0)+IF(AND(Schulden!J18&lt;Schulden!J18,AR120&gt;0),MAX(0,AR120+AS120-MIN(Schulden!G18,AR120+AS120)),0)+IF(AND(Schulden!J19&lt;Schulden!J18,AV120&gt;0),MAX(0,AV120+AW120-MIN(Schulden!G19,AV120+AW120)),0)+IF(AND(Schulden!J20&lt;Schulden!J18,AZ120&gt;0),MAX(0,AZ120+BA120-MIN(Schulden!G20,AZ120+BA120)),0)+IF(AND(Schulden!J21&lt;Schulden!J18,BD120&gt;0),MAX(0,BD120+BE120-MIN(Schulden!G21,BD120+BE120)),0)+IF(AND(Schulden!J22&lt;Schulden!J18,BH120&gt;0),MAX(0,BH120+BI120-MIN(Schulden!G22,BH120+BI120)),0))),MAX(0,AR120+AS120-MIN(Schulden!G18,AR120+AS120)))+SUMIFS(Sonderzahlungen!$D$8:$D$67,Sonderzahlungen!$G$8:$G$67,$B120,Sonderzahlungen!$E$8:$E$67,"Gezielte Schuld",Sonderzahlungen!$F$8:$F$67,Schulden!B18)))</f>
        <v/>
      </c>
      <c r="AU120" s="24">
        <f>MAX(0,AR120+AS120-AT120)</f>
        <v/>
      </c>
      <c r="AV120" s="24">
        <f>AY119</f>
        <v/>
      </c>
      <c r="AW120" s="24">
        <f>IF(AV120&lt;=0,0,AV120*Schulden!F19/12)</f>
        <v/>
      </c>
      <c r="AX120" s="24">
        <f>IF(AV120&lt;=0,0,MIN(AV120+AW120,MIN(Schulden!G19,AV120+AW120)+MIN(MAX(0,Strategie!$C$9+SUMIFS(Sonderzahlungen!$D$8:$D$67,Sonderzahlungen!$G$8:$G$67,$B120,Sonderzahlungen!$E$8:$E$67,"Nach Strategie")-(IF(AND(Schulden!J8&lt;Schulden!J19,D120&gt;0),MAX(0,D120+E120-MIN(Schulden!G8,D120+E120)),0)+IF(AND(Schulden!J9&lt;Schulden!J19,H120&gt;0),MAX(0,H120+I120-MIN(Schulden!G9,H120+I120)),0)+IF(AND(Schulden!J10&lt;Schulden!J19,L120&gt;0),MAX(0,L120+M120-MIN(Schulden!G10,L120+M120)),0)+IF(AND(Schulden!J11&lt;Schulden!J19,P120&gt;0),MAX(0,P120+Q120-MIN(Schulden!G11,P120+Q120)),0)+IF(AND(Schulden!J12&lt;Schulden!J19,T120&gt;0),MAX(0,T120+U120-MIN(Schulden!G12,T120+U120)),0)+IF(AND(Schulden!J13&lt;Schulden!J19,X120&gt;0),MAX(0,X120+Y120-MIN(Schulden!G13,X120+Y120)),0)+IF(AND(Schulden!J14&lt;Schulden!J19,AB120&gt;0),MAX(0,AB120+AC120-MIN(Schulden!G14,AB120+AC120)),0)+IF(AND(Schulden!J15&lt;Schulden!J19,AF120&gt;0),MAX(0,AF120+AG120-MIN(Schulden!G15,AF120+AG120)),0)+IF(AND(Schulden!J16&lt;Schulden!J19,AJ120&gt;0),MAX(0,AJ120+AK120-MIN(Schulden!G16,AJ120+AK120)),0)+IF(AND(Schulden!J17&lt;Schulden!J19,AN120&gt;0),MAX(0,AN120+AO120-MIN(Schulden!G17,AN120+AO120)),0)+IF(AND(Schulden!J18&lt;Schulden!J19,AR120&gt;0),MAX(0,AR120+AS120-MIN(Schulden!G18,AR120+AS120)),0)+IF(AND(Schulden!J19&lt;Schulden!J19,AV120&gt;0),MAX(0,AV120+AW120-MIN(Schulden!G19,AV120+AW120)),0)+IF(AND(Schulden!J20&lt;Schulden!J19,AZ120&gt;0),MAX(0,AZ120+BA120-MIN(Schulden!G20,AZ120+BA120)),0)+IF(AND(Schulden!J21&lt;Schulden!J19,BD120&gt;0),MAX(0,BD120+BE120-MIN(Schulden!G21,BD120+BE120)),0)+IF(AND(Schulden!J22&lt;Schulden!J19,BH120&gt;0),MAX(0,BH120+BI120-MIN(Schulden!G22,BH120+BI120)),0))),MAX(0,AV120+AW120-MIN(Schulden!G19,AV120+AW120)))+SUMIFS(Sonderzahlungen!$D$8:$D$67,Sonderzahlungen!$G$8:$G$67,$B120,Sonderzahlungen!$E$8:$E$67,"Gezielte Schuld",Sonderzahlungen!$F$8:$F$67,Schulden!B19)))</f>
        <v/>
      </c>
      <c r="AY120" s="24">
        <f>MAX(0,AV120+AW120-AX120)</f>
        <v/>
      </c>
      <c r="AZ120" s="24">
        <f>BC119</f>
        <v/>
      </c>
      <c r="BA120" s="24">
        <f>IF(AZ120&lt;=0,0,AZ120*Schulden!F20/12)</f>
        <v/>
      </c>
      <c r="BB120" s="24">
        <f>IF(AZ120&lt;=0,0,MIN(AZ120+BA120,MIN(Schulden!G20,AZ120+BA120)+MIN(MAX(0,Strategie!$C$9+SUMIFS(Sonderzahlungen!$D$8:$D$67,Sonderzahlungen!$G$8:$G$67,$B120,Sonderzahlungen!$E$8:$E$67,"Nach Strategie")-(IF(AND(Schulden!J8&lt;Schulden!J20,D120&gt;0),MAX(0,D120+E120-MIN(Schulden!G8,D120+E120)),0)+IF(AND(Schulden!J9&lt;Schulden!J20,H120&gt;0),MAX(0,H120+I120-MIN(Schulden!G9,H120+I120)),0)+IF(AND(Schulden!J10&lt;Schulden!J20,L120&gt;0),MAX(0,L120+M120-MIN(Schulden!G10,L120+M120)),0)+IF(AND(Schulden!J11&lt;Schulden!J20,P120&gt;0),MAX(0,P120+Q120-MIN(Schulden!G11,P120+Q120)),0)+IF(AND(Schulden!J12&lt;Schulden!J20,T120&gt;0),MAX(0,T120+U120-MIN(Schulden!G12,T120+U120)),0)+IF(AND(Schulden!J13&lt;Schulden!J20,X120&gt;0),MAX(0,X120+Y120-MIN(Schulden!G13,X120+Y120)),0)+IF(AND(Schulden!J14&lt;Schulden!J20,AB120&gt;0),MAX(0,AB120+AC120-MIN(Schulden!G14,AB120+AC120)),0)+IF(AND(Schulden!J15&lt;Schulden!J20,AF120&gt;0),MAX(0,AF120+AG120-MIN(Schulden!G15,AF120+AG120)),0)+IF(AND(Schulden!J16&lt;Schulden!J20,AJ120&gt;0),MAX(0,AJ120+AK120-MIN(Schulden!G16,AJ120+AK120)),0)+IF(AND(Schulden!J17&lt;Schulden!J20,AN120&gt;0),MAX(0,AN120+AO120-MIN(Schulden!G17,AN120+AO120)),0)+IF(AND(Schulden!J18&lt;Schulden!J20,AR120&gt;0),MAX(0,AR120+AS120-MIN(Schulden!G18,AR120+AS120)),0)+IF(AND(Schulden!J19&lt;Schulden!J20,AV120&gt;0),MAX(0,AV120+AW120-MIN(Schulden!G19,AV120+AW120)),0)+IF(AND(Schulden!J20&lt;Schulden!J20,AZ120&gt;0),MAX(0,AZ120+BA120-MIN(Schulden!G20,AZ120+BA120)),0)+IF(AND(Schulden!J21&lt;Schulden!J20,BD120&gt;0),MAX(0,BD120+BE120-MIN(Schulden!G21,BD120+BE120)),0)+IF(AND(Schulden!J22&lt;Schulden!J20,BH120&gt;0),MAX(0,BH120+BI120-MIN(Schulden!G22,BH120+BI120)),0))),MAX(0,AZ120+BA120-MIN(Schulden!G20,AZ120+BA120)))+SUMIFS(Sonderzahlungen!$D$8:$D$67,Sonderzahlungen!$G$8:$G$67,$B120,Sonderzahlungen!$E$8:$E$67,"Gezielte Schuld",Sonderzahlungen!$F$8:$F$67,Schulden!B20)))</f>
        <v/>
      </c>
      <c r="BC120" s="24">
        <f>MAX(0,AZ120+BA120-BB120)</f>
        <v/>
      </c>
      <c r="BD120" s="24">
        <f>BG119</f>
        <v/>
      </c>
      <c r="BE120" s="24">
        <f>IF(BD120&lt;=0,0,BD120*Schulden!F21/12)</f>
        <v/>
      </c>
      <c r="BF120" s="24">
        <f>IF(BD120&lt;=0,0,MIN(BD120+BE120,MIN(Schulden!G21,BD120+BE120)+MIN(MAX(0,Strategie!$C$9+SUMIFS(Sonderzahlungen!$D$8:$D$67,Sonderzahlungen!$G$8:$G$67,$B120,Sonderzahlungen!$E$8:$E$67,"Nach Strategie")-(IF(AND(Schulden!J8&lt;Schulden!J21,D120&gt;0),MAX(0,D120+E120-MIN(Schulden!G8,D120+E120)),0)+IF(AND(Schulden!J9&lt;Schulden!J21,H120&gt;0),MAX(0,H120+I120-MIN(Schulden!G9,H120+I120)),0)+IF(AND(Schulden!J10&lt;Schulden!J21,L120&gt;0),MAX(0,L120+M120-MIN(Schulden!G10,L120+M120)),0)+IF(AND(Schulden!J11&lt;Schulden!J21,P120&gt;0),MAX(0,P120+Q120-MIN(Schulden!G11,P120+Q120)),0)+IF(AND(Schulden!J12&lt;Schulden!J21,T120&gt;0),MAX(0,T120+U120-MIN(Schulden!G12,T120+U120)),0)+IF(AND(Schulden!J13&lt;Schulden!J21,X120&gt;0),MAX(0,X120+Y120-MIN(Schulden!G13,X120+Y120)),0)+IF(AND(Schulden!J14&lt;Schulden!J21,AB120&gt;0),MAX(0,AB120+AC120-MIN(Schulden!G14,AB120+AC120)),0)+IF(AND(Schulden!J15&lt;Schulden!J21,AF120&gt;0),MAX(0,AF120+AG120-MIN(Schulden!G15,AF120+AG120)),0)+IF(AND(Schulden!J16&lt;Schulden!J21,AJ120&gt;0),MAX(0,AJ120+AK120-MIN(Schulden!G16,AJ120+AK120)),0)+IF(AND(Schulden!J17&lt;Schulden!J21,AN120&gt;0),MAX(0,AN120+AO120-MIN(Schulden!G17,AN120+AO120)),0)+IF(AND(Schulden!J18&lt;Schulden!J21,AR120&gt;0),MAX(0,AR120+AS120-MIN(Schulden!G18,AR120+AS120)),0)+IF(AND(Schulden!J19&lt;Schulden!J21,AV120&gt;0),MAX(0,AV120+AW120-MIN(Schulden!G19,AV120+AW120)),0)+IF(AND(Schulden!J20&lt;Schulden!J21,AZ120&gt;0),MAX(0,AZ120+BA120-MIN(Schulden!G20,AZ120+BA120)),0)+IF(AND(Schulden!J21&lt;Schulden!J21,BD120&gt;0),MAX(0,BD120+BE120-MIN(Schulden!G21,BD120+BE120)),0)+IF(AND(Schulden!J22&lt;Schulden!J21,BH120&gt;0),MAX(0,BH120+BI120-MIN(Schulden!G22,BH120+BI120)),0))),MAX(0,BD120+BE120-MIN(Schulden!G21,BD120+BE120)))+SUMIFS(Sonderzahlungen!$D$8:$D$67,Sonderzahlungen!$G$8:$G$67,$B120,Sonderzahlungen!$E$8:$E$67,"Gezielte Schuld",Sonderzahlungen!$F$8:$F$67,Schulden!B21)))</f>
        <v/>
      </c>
      <c r="BG120" s="24">
        <f>MAX(0,BD120+BE120-BF120)</f>
        <v/>
      </c>
      <c r="BH120" s="24">
        <f>BK119</f>
        <v/>
      </c>
      <c r="BI120" s="24">
        <f>IF(BH120&lt;=0,0,BH120*Schulden!F22/12)</f>
        <v/>
      </c>
      <c r="BJ120" s="24">
        <f>IF(BH120&lt;=0,0,MIN(BH120+BI120,MIN(Schulden!G22,BH120+BI120)+MIN(MAX(0,Strategie!$C$9+SUMIFS(Sonderzahlungen!$D$8:$D$67,Sonderzahlungen!$G$8:$G$67,$B120,Sonderzahlungen!$E$8:$E$67,"Nach Strategie")-(IF(AND(Schulden!J8&lt;Schulden!J22,D120&gt;0),MAX(0,D120+E120-MIN(Schulden!G8,D120+E120)),0)+IF(AND(Schulden!J9&lt;Schulden!J22,H120&gt;0),MAX(0,H120+I120-MIN(Schulden!G9,H120+I120)),0)+IF(AND(Schulden!J10&lt;Schulden!J22,L120&gt;0),MAX(0,L120+M120-MIN(Schulden!G10,L120+M120)),0)+IF(AND(Schulden!J11&lt;Schulden!J22,P120&gt;0),MAX(0,P120+Q120-MIN(Schulden!G11,P120+Q120)),0)+IF(AND(Schulden!J12&lt;Schulden!J22,T120&gt;0),MAX(0,T120+U120-MIN(Schulden!G12,T120+U120)),0)+IF(AND(Schulden!J13&lt;Schulden!J22,X120&gt;0),MAX(0,X120+Y120-MIN(Schulden!G13,X120+Y120)),0)+IF(AND(Schulden!J14&lt;Schulden!J22,AB120&gt;0),MAX(0,AB120+AC120-MIN(Schulden!G14,AB120+AC120)),0)+IF(AND(Schulden!J15&lt;Schulden!J22,AF120&gt;0),MAX(0,AF120+AG120-MIN(Schulden!G15,AF120+AG120)),0)+IF(AND(Schulden!J16&lt;Schulden!J22,AJ120&gt;0),MAX(0,AJ120+AK120-MIN(Schulden!G16,AJ120+AK120)),0)+IF(AND(Schulden!J17&lt;Schulden!J22,AN120&gt;0),MAX(0,AN120+AO120-MIN(Schulden!G17,AN120+AO120)),0)+IF(AND(Schulden!J18&lt;Schulden!J22,AR120&gt;0),MAX(0,AR120+AS120-MIN(Schulden!G18,AR120+AS120)),0)+IF(AND(Schulden!J19&lt;Schulden!J22,AV120&gt;0),MAX(0,AV120+AW120-MIN(Schulden!G19,AV120+AW120)),0)+IF(AND(Schulden!J20&lt;Schulden!J22,AZ120&gt;0),MAX(0,AZ120+BA120-MIN(Schulden!G20,AZ120+BA120)),0)+IF(AND(Schulden!J21&lt;Schulden!J22,BD120&gt;0),MAX(0,BD120+BE120-MIN(Schulden!G21,BD120+BE120)),0)+IF(AND(Schulden!J22&lt;Schulden!J22,BH120&gt;0),MAX(0,BH120+BI120-MIN(Schulden!G22,BH120+BI120)),0))),MAX(0,BH120+BI120-MIN(Schulden!G22,BH120+BI120)))+SUMIFS(Sonderzahlungen!$D$8:$D$67,Sonderzahlungen!$G$8:$G$67,$B120,Sonderzahlungen!$E$8:$E$67,"Gezielte Schuld",Sonderzahlungen!$F$8:$F$67,Schulden!B22)))</f>
        <v/>
      </c>
      <c r="BK120" s="24">
        <f>MAX(0,BH120+BI120-BJ120)</f>
        <v/>
      </c>
    </row>
    <row r="121">
      <c r="B121" s="23">
        <f>EDATE(B120,1)</f>
        <v/>
      </c>
      <c r="C121" s="24">
        <f>SUMIFS(Sonderzahlungen!$D$8:$D$67,Sonderzahlungen!$G$8:$G$67,B121)</f>
        <v/>
      </c>
      <c r="D121" s="24">
        <f>G120</f>
        <v/>
      </c>
      <c r="E121" s="24">
        <f>IF(D121&lt;=0,0,D121*Schulden!F8/12)</f>
        <v/>
      </c>
      <c r="F121" s="24">
        <f>IF(D121&lt;=0,0,MIN(D121+E121,MIN(Schulden!G8,D121+E121)+MIN(MAX(0,Strategie!$C$9+SUMIFS(Sonderzahlungen!$D$8:$D$67,Sonderzahlungen!$G$8:$G$67,$B121,Sonderzahlungen!$E$8:$E$67,"Nach Strategie")-(IF(AND(Schulden!J8&lt;Schulden!J8,D121&gt;0),MAX(0,D121+E121-MIN(Schulden!G8,D121+E121)),0)+IF(AND(Schulden!J9&lt;Schulden!J8,H121&gt;0),MAX(0,H121+I121-MIN(Schulden!G9,H121+I121)),0)+IF(AND(Schulden!J10&lt;Schulden!J8,L121&gt;0),MAX(0,L121+M121-MIN(Schulden!G10,L121+M121)),0)+IF(AND(Schulden!J11&lt;Schulden!J8,P121&gt;0),MAX(0,P121+Q121-MIN(Schulden!G11,P121+Q121)),0)+IF(AND(Schulden!J12&lt;Schulden!J8,T121&gt;0),MAX(0,T121+U121-MIN(Schulden!G12,T121+U121)),0)+IF(AND(Schulden!J13&lt;Schulden!J8,X121&gt;0),MAX(0,X121+Y121-MIN(Schulden!G13,X121+Y121)),0)+IF(AND(Schulden!J14&lt;Schulden!J8,AB121&gt;0),MAX(0,AB121+AC121-MIN(Schulden!G14,AB121+AC121)),0)+IF(AND(Schulden!J15&lt;Schulden!J8,AF121&gt;0),MAX(0,AF121+AG121-MIN(Schulden!G15,AF121+AG121)),0)+IF(AND(Schulden!J16&lt;Schulden!J8,AJ121&gt;0),MAX(0,AJ121+AK121-MIN(Schulden!G16,AJ121+AK121)),0)+IF(AND(Schulden!J17&lt;Schulden!J8,AN121&gt;0),MAX(0,AN121+AO121-MIN(Schulden!G17,AN121+AO121)),0)+IF(AND(Schulden!J18&lt;Schulden!J8,AR121&gt;0),MAX(0,AR121+AS121-MIN(Schulden!G18,AR121+AS121)),0)+IF(AND(Schulden!J19&lt;Schulden!J8,AV121&gt;0),MAX(0,AV121+AW121-MIN(Schulden!G19,AV121+AW121)),0)+IF(AND(Schulden!J20&lt;Schulden!J8,AZ121&gt;0),MAX(0,AZ121+BA121-MIN(Schulden!G20,AZ121+BA121)),0)+IF(AND(Schulden!J21&lt;Schulden!J8,BD121&gt;0),MAX(0,BD121+BE121-MIN(Schulden!G21,BD121+BE121)),0)+IF(AND(Schulden!J22&lt;Schulden!J8,BH121&gt;0),MAX(0,BH121+BI121-MIN(Schulden!G22,BH121+BI121)),0))),MAX(0,D121+E121-MIN(Schulden!G8,D121+E121)))+SUMIFS(Sonderzahlungen!$D$8:$D$67,Sonderzahlungen!$G$8:$G$67,$B121,Sonderzahlungen!$E$8:$E$67,"Gezielte Schuld",Sonderzahlungen!$F$8:$F$67,Schulden!B8)))</f>
        <v/>
      </c>
      <c r="G121" s="24">
        <f>MAX(0,D121+E121-F121)</f>
        <v/>
      </c>
      <c r="H121" s="24">
        <f>K120</f>
        <v/>
      </c>
      <c r="I121" s="24">
        <f>IF(H121&lt;=0,0,H121*Schulden!F9/12)</f>
        <v/>
      </c>
      <c r="J121" s="24">
        <f>IF(H121&lt;=0,0,MIN(H121+I121,MIN(Schulden!G9,H121+I121)+MIN(MAX(0,Strategie!$C$9+SUMIFS(Sonderzahlungen!$D$8:$D$67,Sonderzahlungen!$G$8:$G$67,$B121,Sonderzahlungen!$E$8:$E$67,"Nach Strategie")-(IF(AND(Schulden!J8&lt;Schulden!J9,D121&gt;0),MAX(0,D121+E121-MIN(Schulden!G8,D121+E121)),0)+IF(AND(Schulden!J9&lt;Schulden!J9,H121&gt;0),MAX(0,H121+I121-MIN(Schulden!G9,H121+I121)),0)+IF(AND(Schulden!J10&lt;Schulden!J9,L121&gt;0),MAX(0,L121+M121-MIN(Schulden!G10,L121+M121)),0)+IF(AND(Schulden!J11&lt;Schulden!J9,P121&gt;0),MAX(0,P121+Q121-MIN(Schulden!G11,P121+Q121)),0)+IF(AND(Schulden!J12&lt;Schulden!J9,T121&gt;0),MAX(0,T121+U121-MIN(Schulden!G12,T121+U121)),0)+IF(AND(Schulden!J13&lt;Schulden!J9,X121&gt;0),MAX(0,X121+Y121-MIN(Schulden!G13,X121+Y121)),0)+IF(AND(Schulden!J14&lt;Schulden!J9,AB121&gt;0),MAX(0,AB121+AC121-MIN(Schulden!G14,AB121+AC121)),0)+IF(AND(Schulden!J15&lt;Schulden!J9,AF121&gt;0),MAX(0,AF121+AG121-MIN(Schulden!G15,AF121+AG121)),0)+IF(AND(Schulden!J16&lt;Schulden!J9,AJ121&gt;0),MAX(0,AJ121+AK121-MIN(Schulden!G16,AJ121+AK121)),0)+IF(AND(Schulden!J17&lt;Schulden!J9,AN121&gt;0),MAX(0,AN121+AO121-MIN(Schulden!G17,AN121+AO121)),0)+IF(AND(Schulden!J18&lt;Schulden!J9,AR121&gt;0),MAX(0,AR121+AS121-MIN(Schulden!G18,AR121+AS121)),0)+IF(AND(Schulden!J19&lt;Schulden!J9,AV121&gt;0),MAX(0,AV121+AW121-MIN(Schulden!G19,AV121+AW121)),0)+IF(AND(Schulden!J20&lt;Schulden!J9,AZ121&gt;0),MAX(0,AZ121+BA121-MIN(Schulden!G20,AZ121+BA121)),0)+IF(AND(Schulden!J21&lt;Schulden!J9,BD121&gt;0),MAX(0,BD121+BE121-MIN(Schulden!G21,BD121+BE121)),0)+IF(AND(Schulden!J22&lt;Schulden!J9,BH121&gt;0),MAX(0,BH121+BI121-MIN(Schulden!G22,BH121+BI121)),0))),MAX(0,H121+I121-MIN(Schulden!G9,H121+I121)))+SUMIFS(Sonderzahlungen!$D$8:$D$67,Sonderzahlungen!$G$8:$G$67,$B121,Sonderzahlungen!$E$8:$E$67,"Gezielte Schuld",Sonderzahlungen!$F$8:$F$67,Schulden!B9)))</f>
        <v/>
      </c>
      <c r="K121" s="24">
        <f>MAX(0,H121+I121-J121)</f>
        <v/>
      </c>
      <c r="L121" s="24">
        <f>O120</f>
        <v/>
      </c>
      <c r="M121" s="24">
        <f>IF(L121&lt;=0,0,L121*Schulden!F10/12)</f>
        <v/>
      </c>
      <c r="N121" s="24">
        <f>IF(L121&lt;=0,0,MIN(L121+M121,MIN(Schulden!G10,L121+M121)+MIN(MAX(0,Strategie!$C$9+SUMIFS(Sonderzahlungen!$D$8:$D$67,Sonderzahlungen!$G$8:$G$67,$B121,Sonderzahlungen!$E$8:$E$67,"Nach Strategie")-(IF(AND(Schulden!J8&lt;Schulden!J10,D121&gt;0),MAX(0,D121+E121-MIN(Schulden!G8,D121+E121)),0)+IF(AND(Schulden!J9&lt;Schulden!J10,H121&gt;0),MAX(0,H121+I121-MIN(Schulden!G9,H121+I121)),0)+IF(AND(Schulden!J10&lt;Schulden!J10,L121&gt;0),MAX(0,L121+M121-MIN(Schulden!G10,L121+M121)),0)+IF(AND(Schulden!J11&lt;Schulden!J10,P121&gt;0),MAX(0,P121+Q121-MIN(Schulden!G11,P121+Q121)),0)+IF(AND(Schulden!J12&lt;Schulden!J10,T121&gt;0),MAX(0,T121+U121-MIN(Schulden!G12,T121+U121)),0)+IF(AND(Schulden!J13&lt;Schulden!J10,X121&gt;0),MAX(0,X121+Y121-MIN(Schulden!G13,X121+Y121)),0)+IF(AND(Schulden!J14&lt;Schulden!J10,AB121&gt;0),MAX(0,AB121+AC121-MIN(Schulden!G14,AB121+AC121)),0)+IF(AND(Schulden!J15&lt;Schulden!J10,AF121&gt;0),MAX(0,AF121+AG121-MIN(Schulden!G15,AF121+AG121)),0)+IF(AND(Schulden!J16&lt;Schulden!J10,AJ121&gt;0),MAX(0,AJ121+AK121-MIN(Schulden!G16,AJ121+AK121)),0)+IF(AND(Schulden!J17&lt;Schulden!J10,AN121&gt;0),MAX(0,AN121+AO121-MIN(Schulden!G17,AN121+AO121)),0)+IF(AND(Schulden!J18&lt;Schulden!J10,AR121&gt;0),MAX(0,AR121+AS121-MIN(Schulden!G18,AR121+AS121)),0)+IF(AND(Schulden!J19&lt;Schulden!J10,AV121&gt;0),MAX(0,AV121+AW121-MIN(Schulden!G19,AV121+AW121)),0)+IF(AND(Schulden!J20&lt;Schulden!J10,AZ121&gt;0),MAX(0,AZ121+BA121-MIN(Schulden!G20,AZ121+BA121)),0)+IF(AND(Schulden!J21&lt;Schulden!J10,BD121&gt;0),MAX(0,BD121+BE121-MIN(Schulden!G21,BD121+BE121)),0)+IF(AND(Schulden!J22&lt;Schulden!J10,BH121&gt;0),MAX(0,BH121+BI121-MIN(Schulden!G22,BH121+BI121)),0))),MAX(0,L121+M121-MIN(Schulden!G10,L121+M121)))+SUMIFS(Sonderzahlungen!$D$8:$D$67,Sonderzahlungen!$G$8:$G$67,$B121,Sonderzahlungen!$E$8:$E$67,"Gezielte Schuld",Sonderzahlungen!$F$8:$F$67,Schulden!B10)))</f>
        <v/>
      </c>
      <c r="O121" s="24">
        <f>MAX(0,L121+M121-N121)</f>
        <v/>
      </c>
      <c r="P121" s="24">
        <f>S120</f>
        <v/>
      </c>
      <c r="Q121" s="24">
        <f>IF(P121&lt;=0,0,P121*Schulden!F11/12)</f>
        <v/>
      </c>
      <c r="R121" s="24">
        <f>IF(P121&lt;=0,0,MIN(P121+Q121,MIN(Schulden!G11,P121+Q121)+MIN(MAX(0,Strategie!$C$9+SUMIFS(Sonderzahlungen!$D$8:$D$67,Sonderzahlungen!$G$8:$G$67,$B121,Sonderzahlungen!$E$8:$E$67,"Nach Strategie")-(IF(AND(Schulden!J8&lt;Schulden!J11,D121&gt;0),MAX(0,D121+E121-MIN(Schulden!G8,D121+E121)),0)+IF(AND(Schulden!J9&lt;Schulden!J11,H121&gt;0),MAX(0,H121+I121-MIN(Schulden!G9,H121+I121)),0)+IF(AND(Schulden!J10&lt;Schulden!J11,L121&gt;0),MAX(0,L121+M121-MIN(Schulden!G10,L121+M121)),0)+IF(AND(Schulden!J11&lt;Schulden!J11,P121&gt;0),MAX(0,P121+Q121-MIN(Schulden!G11,P121+Q121)),0)+IF(AND(Schulden!J12&lt;Schulden!J11,T121&gt;0),MAX(0,T121+U121-MIN(Schulden!G12,T121+U121)),0)+IF(AND(Schulden!J13&lt;Schulden!J11,X121&gt;0),MAX(0,X121+Y121-MIN(Schulden!G13,X121+Y121)),0)+IF(AND(Schulden!J14&lt;Schulden!J11,AB121&gt;0),MAX(0,AB121+AC121-MIN(Schulden!G14,AB121+AC121)),0)+IF(AND(Schulden!J15&lt;Schulden!J11,AF121&gt;0),MAX(0,AF121+AG121-MIN(Schulden!G15,AF121+AG121)),0)+IF(AND(Schulden!J16&lt;Schulden!J11,AJ121&gt;0),MAX(0,AJ121+AK121-MIN(Schulden!G16,AJ121+AK121)),0)+IF(AND(Schulden!J17&lt;Schulden!J11,AN121&gt;0),MAX(0,AN121+AO121-MIN(Schulden!G17,AN121+AO121)),0)+IF(AND(Schulden!J18&lt;Schulden!J11,AR121&gt;0),MAX(0,AR121+AS121-MIN(Schulden!G18,AR121+AS121)),0)+IF(AND(Schulden!J19&lt;Schulden!J11,AV121&gt;0),MAX(0,AV121+AW121-MIN(Schulden!G19,AV121+AW121)),0)+IF(AND(Schulden!J20&lt;Schulden!J11,AZ121&gt;0),MAX(0,AZ121+BA121-MIN(Schulden!G20,AZ121+BA121)),0)+IF(AND(Schulden!J21&lt;Schulden!J11,BD121&gt;0),MAX(0,BD121+BE121-MIN(Schulden!G21,BD121+BE121)),0)+IF(AND(Schulden!J22&lt;Schulden!J11,BH121&gt;0),MAX(0,BH121+BI121-MIN(Schulden!G22,BH121+BI121)),0))),MAX(0,P121+Q121-MIN(Schulden!G11,P121+Q121)))+SUMIFS(Sonderzahlungen!$D$8:$D$67,Sonderzahlungen!$G$8:$G$67,$B121,Sonderzahlungen!$E$8:$E$67,"Gezielte Schuld",Sonderzahlungen!$F$8:$F$67,Schulden!B11)))</f>
        <v/>
      </c>
      <c r="S121" s="24">
        <f>MAX(0,P121+Q121-R121)</f>
        <v/>
      </c>
      <c r="T121" s="24">
        <f>W120</f>
        <v/>
      </c>
      <c r="U121" s="24">
        <f>IF(T121&lt;=0,0,T121*Schulden!F12/12)</f>
        <v/>
      </c>
      <c r="V121" s="24">
        <f>IF(T121&lt;=0,0,MIN(T121+U121,MIN(Schulden!G12,T121+U121)+MIN(MAX(0,Strategie!$C$9+SUMIFS(Sonderzahlungen!$D$8:$D$67,Sonderzahlungen!$G$8:$G$67,$B121,Sonderzahlungen!$E$8:$E$67,"Nach Strategie")-(IF(AND(Schulden!J8&lt;Schulden!J12,D121&gt;0),MAX(0,D121+E121-MIN(Schulden!G8,D121+E121)),0)+IF(AND(Schulden!J9&lt;Schulden!J12,H121&gt;0),MAX(0,H121+I121-MIN(Schulden!G9,H121+I121)),0)+IF(AND(Schulden!J10&lt;Schulden!J12,L121&gt;0),MAX(0,L121+M121-MIN(Schulden!G10,L121+M121)),0)+IF(AND(Schulden!J11&lt;Schulden!J12,P121&gt;0),MAX(0,P121+Q121-MIN(Schulden!G11,P121+Q121)),0)+IF(AND(Schulden!J12&lt;Schulden!J12,T121&gt;0),MAX(0,T121+U121-MIN(Schulden!G12,T121+U121)),0)+IF(AND(Schulden!J13&lt;Schulden!J12,X121&gt;0),MAX(0,X121+Y121-MIN(Schulden!G13,X121+Y121)),0)+IF(AND(Schulden!J14&lt;Schulden!J12,AB121&gt;0),MAX(0,AB121+AC121-MIN(Schulden!G14,AB121+AC121)),0)+IF(AND(Schulden!J15&lt;Schulden!J12,AF121&gt;0),MAX(0,AF121+AG121-MIN(Schulden!G15,AF121+AG121)),0)+IF(AND(Schulden!J16&lt;Schulden!J12,AJ121&gt;0),MAX(0,AJ121+AK121-MIN(Schulden!G16,AJ121+AK121)),0)+IF(AND(Schulden!J17&lt;Schulden!J12,AN121&gt;0),MAX(0,AN121+AO121-MIN(Schulden!G17,AN121+AO121)),0)+IF(AND(Schulden!J18&lt;Schulden!J12,AR121&gt;0),MAX(0,AR121+AS121-MIN(Schulden!G18,AR121+AS121)),0)+IF(AND(Schulden!J19&lt;Schulden!J12,AV121&gt;0),MAX(0,AV121+AW121-MIN(Schulden!G19,AV121+AW121)),0)+IF(AND(Schulden!J20&lt;Schulden!J12,AZ121&gt;0),MAX(0,AZ121+BA121-MIN(Schulden!G20,AZ121+BA121)),0)+IF(AND(Schulden!J21&lt;Schulden!J12,BD121&gt;0),MAX(0,BD121+BE121-MIN(Schulden!G21,BD121+BE121)),0)+IF(AND(Schulden!J22&lt;Schulden!J12,BH121&gt;0),MAX(0,BH121+BI121-MIN(Schulden!G22,BH121+BI121)),0))),MAX(0,T121+U121-MIN(Schulden!G12,T121+U121)))+SUMIFS(Sonderzahlungen!$D$8:$D$67,Sonderzahlungen!$G$8:$G$67,$B121,Sonderzahlungen!$E$8:$E$67,"Gezielte Schuld",Sonderzahlungen!$F$8:$F$67,Schulden!B12)))</f>
        <v/>
      </c>
      <c r="W121" s="24">
        <f>MAX(0,T121+U121-V121)</f>
        <v/>
      </c>
      <c r="X121" s="24">
        <f>AA120</f>
        <v/>
      </c>
      <c r="Y121" s="24">
        <f>IF(X121&lt;=0,0,X121*Schulden!F13/12)</f>
        <v/>
      </c>
      <c r="Z121" s="24">
        <f>IF(X121&lt;=0,0,MIN(X121+Y121,MIN(Schulden!G13,X121+Y121)+MIN(MAX(0,Strategie!$C$9+SUMIFS(Sonderzahlungen!$D$8:$D$67,Sonderzahlungen!$G$8:$G$67,$B121,Sonderzahlungen!$E$8:$E$67,"Nach Strategie")-(IF(AND(Schulden!J8&lt;Schulden!J13,D121&gt;0),MAX(0,D121+E121-MIN(Schulden!G8,D121+E121)),0)+IF(AND(Schulden!J9&lt;Schulden!J13,H121&gt;0),MAX(0,H121+I121-MIN(Schulden!G9,H121+I121)),0)+IF(AND(Schulden!J10&lt;Schulden!J13,L121&gt;0),MAX(0,L121+M121-MIN(Schulden!G10,L121+M121)),0)+IF(AND(Schulden!J11&lt;Schulden!J13,P121&gt;0),MAX(0,P121+Q121-MIN(Schulden!G11,P121+Q121)),0)+IF(AND(Schulden!J12&lt;Schulden!J13,T121&gt;0),MAX(0,T121+U121-MIN(Schulden!G12,T121+U121)),0)+IF(AND(Schulden!J13&lt;Schulden!J13,X121&gt;0),MAX(0,X121+Y121-MIN(Schulden!G13,X121+Y121)),0)+IF(AND(Schulden!J14&lt;Schulden!J13,AB121&gt;0),MAX(0,AB121+AC121-MIN(Schulden!G14,AB121+AC121)),0)+IF(AND(Schulden!J15&lt;Schulden!J13,AF121&gt;0),MAX(0,AF121+AG121-MIN(Schulden!G15,AF121+AG121)),0)+IF(AND(Schulden!J16&lt;Schulden!J13,AJ121&gt;0),MAX(0,AJ121+AK121-MIN(Schulden!G16,AJ121+AK121)),0)+IF(AND(Schulden!J17&lt;Schulden!J13,AN121&gt;0),MAX(0,AN121+AO121-MIN(Schulden!G17,AN121+AO121)),0)+IF(AND(Schulden!J18&lt;Schulden!J13,AR121&gt;0),MAX(0,AR121+AS121-MIN(Schulden!G18,AR121+AS121)),0)+IF(AND(Schulden!J19&lt;Schulden!J13,AV121&gt;0),MAX(0,AV121+AW121-MIN(Schulden!G19,AV121+AW121)),0)+IF(AND(Schulden!J20&lt;Schulden!J13,AZ121&gt;0),MAX(0,AZ121+BA121-MIN(Schulden!G20,AZ121+BA121)),0)+IF(AND(Schulden!J21&lt;Schulden!J13,BD121&gt;0),MAX(0,BD121+BE121-MIN(Schulden!G21,BD121+BE121)),0)+IF(AND(Schulden!J22&lt;Schulden!J13,BH121&gt;0),MAX(0,BH121+BI121-MIN(Schulden!G22,BH121+BI121)),0))),MAX(0,X121+Y121-MIN(Schulden!G13,X121+Y121)))+SUMIFS(Sonderzahlungen!$D$8:$D$67,Sonderzahlungen!$G$8:$G$67,$B121,Sonderzahlungen!$E$8:$E$67,"Gezielte Schuld",Sonderzahlungen!$F$8:$F$67,Schulden!B13)))</f>
        <v/>
      </c>
      <c r="AA121" s="24">
        <f>MAX(0,X121+Y121-Z121)</f>
        <v/>
      </c>
      <c r="AB121" s="24">
        <f>AE120</f>
        <v/>
      </c>
      <c r="AC121" s="24">
        <f>IF(AB121&lt;=0,0,AB121*Schulden!F14/12)</f>
        <v/>
      </c>
      <c r="AD121" s="24">
        <f>IF(AB121&lt;=0,0,MIN(AB121+AC121,MIN(Schulden!G14,AB121+AC121)+MIN(MAX(0,Strategie!$C$9+SUMIFS(Sonderzahlungen!$D$8:$D$67,Sonderzahlungen!$G$8:$G$67,$B121,Sonderzahlungen!$E$8:$E$67,"Nach Strategie")-(IF(AND(Schulden!J8&lt;Schulden!J14,D121&gt;0),MAX(0,D121+E121-MIN(Schulden!G8,D121+E121)),0)+IF(AND(Schulden!J9&lt;Schulden!J14,H121&gt;0),MAX(0,H121+I121-MIN(Schulden!G9,H121+I121)),0)+IF(AND(Schulden!J10&lt;Schulden!J14,L121&gt;0),MAX(0,L121+M121-MIN(Schulden!G10,L121+M121)),0)+IF(AND(Schulden!J11&lt;Schulden!J14,P121&gt;0),MAX(0,P121+Q121-MIN(Schulden!G11,P121+Q121)),0)+IF(AND(Schulden!J12&lt;Schulden!J14,T121&gt;0),MAX(0,T121+U121-MIN(Schulden!G12,T121+U121)),0)+IF(AND(Schulden!J13&lt;Schulden!J14,X121&gt;0),MAX(0,X121+Y121-MIN(Schulden!G13,X121+Y121)),0)+IF(AND(Schulden!J14&lt;Schulden!J14,AB121&gt;0),MAX(0,AB121+AC121-MIN(Schulden!G14,AB121+AC121)),0)+IF(AND(Schulden!J15&lt;Schulden!J14,AF121&gt;0),MAX(0,AF121+AG121-MIN(Schulden!G15,AF121+AG121)),0)+IF(AND(Schulden!J16&lt;Schulden!J14,AJ121&gt;0),MAX(0,AJ121+AK121-MIN(Schulden!G16,AJ121+AK121)),0)+IF(AND(Schulden!J17&lt;Schulden!J14,AN121&gt;0),MAX(0,AN121+AO121-MIN(Schulden!G17,AN121+AO121)),0)+IF(AND(Schulden!J18&lt;Schulden!J14,AR121&gt;0),MAX(0,AR121+AS121-MIN(Schulden!G18,AR121+AS121)),0)+IF(AND(Schulden!J19&lt;Schulden!J14,AV121&gt;0),MAX(0,AV121+AW121-MIN(Schulden!G19,AV121+AW121)),0)+IF(AND(Schulden!J20&lt;Schulden!J14,AZ121&gt;0),MAX(0,AZ121+BA121-MIN(Schulden!G20,AZ121+BA121)),0)+IF(AND(Schulden!J21&lt;Schulden!J14,BD121&gt;0),MAX(0,BD121+BE121-MIN(Schulden!G21,BD121+BE121)),0)+IF(AND(Schulden!J22&lt;Schulden!J14,BH121&gt;0),MAX(0,BH121+BI121-MIN(Schulden!G22,BH121+BI121)),0))),MAX(0,AB121+AC121-MIN(Schulden!G14,AB121+AC121)))+SUMIFS(Sonderzahlungen!$D$8:$D$67,Sonderzahlungen!$G$8:$G$67,$B121,Sonderzahlungen!$E$8:$E$67,"Gezielte Schuld",Sonderzahlungen!$F$8:$F$67,Schulden!B14)))</f>
        <v/>
      </c>
      <c r="AE121" s="24">
        <f>MAX(0,AB121+AC121-AD121)</f>
        <v/>
      </c>
      <c r="AF121" s="24">
        <f>AI120</f>
        <v/>
      </c>
      <c r="AG121" s="24">
        <f>IF(AF121&lt;=0,0,AF121*Schulden!F15/12)</f>
        <v/>
      </c>
      <c r="AH121" s="24">
        <f>IF(AF121&lt;=0,0,MIN(AF121+AG121,MIN(Schulden!G15,AF121+AG121)+MIN(MAX(0,Strategie!$C$9+SUMIFS(Sonderzahlungen!$D$8:$D$67,Sonderzahlungen!$G$8:$G$67,$B121,Sonderzahlungen!$E$8:$E$67,"Nach Strategie")-(IF(AND(Schulden!J8&lt;Schulden!J15,D121&gt;0),MAX(0,D121+E121-MIN(Schulden!G8,D121+E121)),0)+IF(AND(Schulden!J9&lt;Schulden!J15,H121&gt;0),MAX(0,H121+I121-MIN(Schulden!G9,H121+I121)),0)+IF(AND(Schulden!J10&lt;Schulden!J15,L121&gt;0),MAX(0,L121+M121-MIN(Schulden!G10,L121+M121)),0)+IF(AND(Schulden!J11&lt;Schulden!J15,P121&gt;0),MAX(0,P121+Q121-MIN(Schulden!G11,P121+Q121)),0)+IF(AND(Schulden!J12&lt;Schulden!J15,T121&gt;0),MAX(0,T121+U121-MIN(Schulden!G12,T121+U121)),0)+IF(AND(Schulden!J13&lt;Schulden!J15,X121&gt;0),MAX(0,X121+Y121-MIN(Schulden!G13,X121+Y121)),0)+IF(AND(Schulden!J14&lt;Schulden!J15,AB121&gt;0),MAX(0,AB121+AC121-MIN(Schulden!G14,AB121+AC121)),0)+IF(AND(Schulden!J15&lt;Schulden!J15,AF121&gt;0),MAX(0,AF121+AG121-MIN(Schulden!G15,AF121+AG121)),0)+IF(AND(Schulden!J16&lt;Schulden!J15,AJ121&gt;0),MAX(0,AJ121+AK121-MIN(Schulden!G16,AJ121+AK121)),0)+IF(AND(Schulden!J17&lt;Schulden!J15,AN121&gt;0),MAX(0,AN121+AO121-MIN(Schulden!G17,AN121+AO121)),0)+IF(AND(Schulden!J18&lt;Schulden!J15,AR121&gt;0),MAX(0,AR121+AS121-MIN(Schulden!G18,AR121+AS121)),0)+IF(AND(Schulden!J19&lt;Schulden!J15,AV121&gt;0),MAX(0,AV121+AW121-MIN(Schulden!G19,AV121+AW121)),0)+IF(AND(Schulden!J20&lt;Schulden!J15,AZ121&gt;0),MAX(0,AZ121+BA121-MIN(Schulden!G20,AZ121+BA121)),0)+IF(AND(Schulden!J21&lt;Schulden!J15,BD121&gt;0),MAX(0,BD121+BE121-MIN(Schulden!G21,BD121+BE121)),0)+IF(AND(Schulden!J22&lt;Schulden!J15,BH121&gt;0),MAX(0,BH121+BI121-MIN(Schulden!G22,BH121+BI121)),0))),MAX(0,AF121+AG121-MIN(Schulden!G15,AF121+AG121)))+SUMIFS(Sonderzahlungen!$D$8:$D$67,Sonderzahlungen!$G$8:$G$67,$B121,Sonderzahlungen!$E$8:$E$67,"Gezielte Schuld",Sonderzahlungen!$F$8:$F$67,Schulden!B15)))</f>
        <v/>
      </c>
      <c r="AI121" s="24">
        <f>MAX(0,AF121+AG121-AH121)</f>
        <v/>
      </c>
      <c r="AJ121" s="24">
        <f>AM120</f>
        <v/>
      </c>
      <c r="AK121" s="24">
        <f>IF(AJ121&lt;=0,0,AJ121*Schulden!F16/12)</f>
        <v/>
      </c>
      <c r="AL121" s="24">
        <f>IF(AJ121&lt;=0,0,MIN(AJ121+AK121,MIN(Schulden!G16,AJ121+AK121)+MIN(MAX(0,Strategie!$C$9+SUMIFS(Sonderzahlungen!$D$8:$D$67,Sonderzahlungen!$G$8:$G$67,$B121,Sonderzahlungen!$E$8:$E$67,"Nach Strategie")-(IF(AND(Schulden!J8&lt;Schulden!J16,D121&gt;0),MAX(0,D121+E121-MIN(Schulden!G8,D121+E121)),0)+IF(AND(Schulden!J9&lt;Schulden!J16,H121&gt;0),MAX(0,H121+I121-MIN(Schulden!G9,H121+I121)),0)+IF(AND(Schulden!J10&lt;Schulden!J16,L121&gt;0),MAX(0,L121+M121-MIN(Schulden!G10,L121+M121)),0)+IF(AND(Schulden!J11&lt;Schulden!J16,P121&gt;0),MAX(0,P121+Q121-MIN(Schulden!G11,P121+Q121)),0)+IF(AND(Schulden!J12&lt;Schulden!J16,T121&gt;0),MAX(0,T121+U121-MIN(Schulden!G12,T121+U121)),0)+IF(AND(Schulden!J13&lt;Schulden!J16,X121&gt;0),MAX(0,X121+Y121-MIN(Schulden!G13,X121+Y121)),0)+IF(AND(Schulden!J14&lt;Schulden!J16,AB121&gt;0),MAX(0,AB121+AC121-MIN(Schulden!G14,AB121+AC121)),0)+IF(AND(Schulden!J15&lt;Schulden!J16,AF121&gt;0),MAX(0,AF121+AG121-MIN(Schulden!G15,AF121+AG121)),0)+IF(AND(Schulden!J16&lt;Schulden!J16,AJ121&gt;0),MAX(0,AJ121+AK121-MIN(Schulden!G16,AJ121+AK121)),0)+IF(AND(Schulden!J17&lt;Schulden!J16,AN121&gt;0),MAX(0,AN121+AO121-MIN(Schulden!G17,AN121+AO121)),0)+IF(AND(Schulden!J18&lt;Schulden!J16,AR121&gt;0),MAX(0,AR121+AS121-MIN(Schulden!G18,AR121+AS121)),0)+IF(AND(Schulden!J19&lt;Schulden!J16,AV121&gt;0),MAX(0,AV121+AW121-MIN(Schulden!G19,AV121+AW121)),0)+IF(AND(Schulden!J20&lt;Schulden!J16,AZ121&gt;0),MAX(0,AZ121+BA121-MIN(Schulden!G20,AZ121+BA121)),0)+IF(AND(Schulden!J21&lt;Schulden!J16,BD121&gt;0),MAX(0,BD121+BE121-MIN(Schulden!G21,BD121+BE121)),0)+IF(AND(Schulden!J22&lt;Schulden!J16,BH121&gt;0),MAX(0,BH121+BI121-MIN(Schulden!G22,BH121+BI121)),0))),MAX(0,AJ121+AK121-MIN(Schulden!G16,AJ121+AK121)))+SUMIFS(Sonderzahlungen!$D$8:$D$67,Sonderzahlungen!$G$8:$G$67,$B121,Sonderzahlungen!$E$8:$E$67,"Gezielte Schuld",Sonderzahlungen!$F$8:$F$67,Schulden!B16)))</f>
        <v/>
      </c>
      <c r="AM121" s="24">
        <f>MAX(0,AJ121+AK121-AL121)</f>
        <v/>
      </c>
      <c r="AN121" s="24">
        <f>AQ120</f>
        <v/>
      </c>
      <c r="AO121" s="24">
        <f>IF(AN121&lt;=0,0,AN121*Schulden!F17/12)</f>
        <v/>
      </c>
      <c r="AP121" s="24">
        <f>IF(AN121&lt;=0,0,MIN(AN121+AO121,MIN(Schulden!G17,AN121+AO121)+MIN(MAX(0,Strategie!$C$9+SUMIFS(Sonderzahlungen!$D$8:$D$67,Sonderzahlungen!$G$8:$G$67,$B121,Sonderzahlungen!$E$8:$E$67,"Nach Strategie")-(IF(AND(Schulden!J8&lt;Schulden!J17,D121&gt;0),MAX(0,D121+E121-MIN(Schulden!G8,D121+E121)),0)+IF(AND(Schulden!J9&lt;Schulden!J17,H121&gt;0),MAX(0,H121+I121-MIN(Schulden!G9,H121+I121)),0)+IF(AND(Schulden!J10&lt;Schulden!J17,L121&gt;0),MAX(0,L121+M121-MIN(Schulden!G10,L121+M121)),0)+IF(AND(Schulden!J11&lt;Schulden!J17,P121&gt;0),MAX(0,P121+Q121-MIN(Schulden!G11,P121+Q121)),0)+IF(AND(Schulden!J12&lt;Schulden!J17,T121&gt;0),MAX(0,T121+U121-MIN(Schulden!G12,T121+U121)),0)+IF(AND(Schulden!J13&lt;Schulden!J17,X121&gt;0),MAX(0,X121+Y121-MIN(Schulden!G13,X121+Y121)),0)+IF(AND(Schulden!J14&lt;Schulden!J17,AB121&gt;0),MAX(0,AB121+AC121-MIN(Schulden!G14,AB121+AC121)),0)+IF(AND(Schulden!J15&lt;Schulden!J17,AF121&gt;0),MAX(0,AF121+AG121-MIN(Schulden!G15,AF121+AG121)),0)+IF(AND(Schulden!J16&lt;Schulden!J17,AJ121&gt;0),MAX(0,AJ121+AK121-MIN(Schulden!G16,AJ121+AK121)),0)+IF(AND(Schulden!J17&lt;Schulden!J17,AN121&gt;0),MAX(0,AN121+AO121-MIN(Schulden!G17,AN121+AO121)),0)+IF(AND(Schulden!J18&lt;Schulden!J17,AR121&gt;0),MAX(0,AR121+AS121-MIN(Schulden!G18,AR121+AS121)),0)+IF(AND(Schulden!J19&lt;Schulden!J17,AV121&gt;0),MAX(0,AV121+AW121-MIN(Schulden!G19,AV121+AW121)),0)+IF(AND(Schulden!J20&lt;Schulden!J17,AZ121&gt;0),MAX(0,AZ121+BA121-MIN(Schulden!G20,AZ121+BA121)),0)+IF(AND(Schulden!J21&lt;Schulden!J17,BD121&gt;0),MAX(0,BD121+BE121-MIN(Schulden!G21,BD121+BE121)),0)+IF(AND(Schulden!J22&lt;Schulden!J17,BH121&gt;0),MAX(0,BH121+BI121-MIN(Schulden!G22,BH121+BI121)),0))),MAX(0,AN121+AO121-MIN(Schulden!G17,AN121+AO121)))+SUMIFS(Sonderzahlungen!$D$8:$D$67,Sonderzahlungen!$G$8:$G$67,$B121,Sonderzahlungen!$E$8:$E$67,"Gezielte Schuld",Sonderzahlungen!$F$8:$F$67,Schulden!B17)))</f>
        <v/>
      </c>
      <c r="AQ121" s="24">
        <f>MAX(0,AN121+AO121-AP121)</f>
        <v/>
      </c>
      <c r="AR121" s="24">
        <f>AU120</f>
        <v/>
      </c>
      <c r="AS121" s="24">
        <f>IF(AR121&lt;=0,0,AR121*Schulden!F18/12)</f>
        <v/>
      </c>
      <c r="AT121" s="24">
        <f>IF(AR121&lt;=0,0,MIN(AR121+AS121,MIN(Schulden!G18,AR121+AS121)+MIN(MAX(0,Strategie!$C$9+SUMIFS(Sonderzahlungen!$D$8:$D$67,Sonderzahlungen!$G$8:$G$67,$B121,Sonderzahlungen!$E$8:$E$67,"Nach Strategie")-(IF(AND(Schulden!J8&lt;Schulden!J18,D121&gt;0),MAX(0,D121+E121-MIN(Schulden!G8,D121+E121)),0)+IF(AND(Schulden!J9&lt;Schulden!J18,H121&gt;0),MAX(0,H121+I121-MIN(Schulden!G9,H121+I121)),0)+IF(AND(Schulden!J10&lt;Schulden!J18,L121&gt;0),MAX(0,L121+M121-MIN(Schulden!G10,L121+M121)),0)+IF(AND(Schulden!J11&lt;Schulden!J18,P121&gt;0),MAX(0,P121+Q121-MIN(Schulden!G11,P121+Q121)),0)+IF(AND(Schulden!J12&lt;Schulden!J18,T121&gt;0),MAX(0,T121+U121-MIN(Schulden!G12,T121+U121)),0)+IF(AND(Schulden!J13&lt;Schulden!J18,X121&gt;0),MAX(0,X121+Y121-MIN(Schulden!G13,X121+Y121)),0)+IF(AND(Schulden!J14&lt;Schulden!J18,AB121&gt;0),MAX(0,AB121+AC121-MIN(Schulden!G14,AB121+AC121)),0)+IF(AND(Schulden!J15&lt;Schulden!J18,AF121&gt;0),MAX(0,AF121+AG121-MIN(Schulden!G15,AF121+AG121)),0)+IF(AND(Schulden!J16&lt;Schulden!J18,AJ121&gt;0),MAX(0,AJ121+AK121-MIN(Schulden!G16,AJ121+AK121)),0)+IF(AND(Schulden!J17&lt;Schulden!J18,AN121&gt;0),MAX(0,AN121+AO121-MIN(Schulden!G17,AN121+AO121)),0)+IF(AND(Schulden!J18&lt;Schulden!J18,AR121&gt;0),MAX(0,AR121+AS121-MIN(Schulden!G18,AR121+AS121)),0)+IF(AND(Schulden!J19&lt;Schulden!J18,AV121&gt;0),MAX(0,AV121+AW121-MIN(Schulden!G19,AV121+AW121)),0)+IF(AND(Schulden!J20&lt;Schulden!J18,AZ121&gt;0),MAX(0,AZ121+BA121-MIN(Schulden!G20,AZ121+BA121)),0)+IF(AND(Schulden!J21&lt;Schulden!J18,BD121&gt;0),MAX(0,BD121+BE121-MIN(Schulden!G21,BD121+BE121)),0)+IF(AND(Schulden!J22&lt;Schulden!J18,BH121&gt;0),MAX(0,BH121+BI121-MIN(Schulden!G22,BH121+BI121)),0))),MAX(0,AR121+AS121-MIN(Schulden!G18,AR121+AS121)))+SUMIFS(Sonderzahlungen!$D$8:$D$67,Sonderzahlungen!$G$8:$G$67,$B121,Sonderzahlungen!$E$8:$E$67,"Gezielte Schuld",Sonderzahlungen!$F$8:$F$67,Schulden!B18)))</f>
        <v/>
      </c>
      <c r="AU121" s="24">
        <f>MAX(0,AR121+AS121-AT121)</f>
        <v/>
      </c>
      <c r="AV121" s="24">
        <f>AY120</f>
        <v/>
      </c>
      <c r="AW121" s="24">
        <f>IF(AV121&lt;=0,0,AV121*Schulden!F19/12)</f>
        <v/>
      </c>
      <c r="AX121" s="24">
        <f>IF(AV121&lt;=0,0,MIN(AV121+AW121,MIN(Schulden!G19,AV121+AW121)+MIN(MAX(0,Strategie!$C$9+SUMIFS(Sonderzahlungen!$D$8:$D$67,Sonderzahlungen!$G$8:$G$67,$B121,Sonderzahlungen!$E$8:$E$67,"Nach Strategie")-(IF(AND(Schulden!J8&lt;Schulden!J19,D121&gt;0),MAX(0,D121+E121-MIN(Schulden!G8,D121+E121)),0)+IF(AND(Schulden!J9&lt;Schulden!J19,H121&gt;0),MAX(0,H121+I121-MIN(Schulden!G9,H121+I121)),0)+IF(AND(Schulden!J10&lt;Schulden!J19,L121&gt;0),MAX(0,L121+M121-MIN(Schulden!G10,L121+M121)),0)+IF(AND(Schulden!J11&lt;Schulden!J19,P121&gt;0),MAX(0,P121+Q121-MIN(Schulden!G11,P121+Q121)),0)+IF(AND(Schulden!J12&lt;Schulden!J19,T121&gt;0),MAX(0,T121+U121-MIN(Schulden!G12,T121+U121)),0)+IF(AND(Schulden!J13&lt;Schulden!J19,X121&gt;0),MAX(0,X121+Y121-MIN(Schulden!G13,X121+Y121)),0)+IF(AND(Schulden!J14&lt;Schulden!J19,AB121&gt;0),MAX(0,AB121+AC121-MIN(Schulden!G14,AB121+AC121)),0)+IF(AND(Schulden!J15&lt;Schulden!J19,AF121&gt;0),MAX(0,AF121+AG121-MIN(Schulden!G15,AF121+AG121)),0)+IF(AND(Schulden!J16&lt;Schulden!J19,AJ121&gt;0),MAX(0,AJ121+AK121-MIN(Schulden!G16,AJ121+AK121)),0)+IF(AND(Schulden!J17&lt;Schulden!J19,AN121&gt;0),MAX(0,AN121+AO121-MIN(Schulden!G17,AN121+AO121)),0)+IF(AND(Schulden!J18&lt;Schulden!J19,AR121&gt;0),MAX(0,AR121+AS121-MIN(Schulden!G18,AR121+AS121)),0)+IF(AND(Schulden!J19&lt;Schulden!J19,AV121&gt;0),MAX(0,AV121+AW121-MIN(Schulden!G19,AV121+AW121)),0)+IF(AND(Schulden!J20&lt;Schulden!J19,AZ121&gt;0),MAX(0,AZ121+BA121-MIN(Schulden!G20,AZ121+BA121)),0)+IF(AND(Schulden!J21&lt;Schulden!J19,BD121&gt;0),MAX(0,BD121+BE121-MIN(Schulden!G21,BD121+BE121)),0)+IF(AND(Schulden!J22&lt;Schulden!J19,BH121&gt;0),MAX(0,BH121+BI121-MIN(Schulden!G22,BH121+BI121)),0))),MAX(0,AV121+AW121-MIN(Schulden!G19,AV121+AW121)))+SUMIFS(Sonderzahlungen!$D$8:$D$67,Sonderzahlungen!$G$8:$G$67,$B121,Sonderzahlungen!$E$8:$E$67,"Gezielte Schuld",Sonderzahlungen!$F$8:$F$67,Schulden!B19)))</f>
        <v/>
      </c>
      <c r="AY121" s="24">
        <f>MAX(0,AV121+AW121-AX121)</f>
        <v/>
      </c>
      <c r="AZ121" s="24">
        <f>BC120</f>
        <v/>
      </c>
      <c r="BA121" s="24">
        <f>IF(AZ121&lt;=0,0,AZ121*Schulden!F20/12)</f>
        <v/>
      </c>
      <c r="BB121" s="24">
        <f>IF(AZ121&lt;=0,0,MIN(AZ121+BA121,MIN(Schulden!G20,AZ121+BA121)+MIN(MAX(0,Strategie!$C$9+SUMIFS(Sonderzahlungen!$D$8:$D$67,Sonderzahlungen!$G$8:$G$67,$B121,Sonderzahlungen!$E$8:$E$67,"Nach Strategie")-(IF(AND(Schulden!J8&lt;Schulden!J20,D121&gt;0),MAX(0,D121+E121-MIN(Schulden!G8,D121+E121)),0)+IF(AND(Schulden!J9&lt;Schulden!J20,H121&gt;0),MAX(0,H121+I121-MIN(Schulden!G9,H121+I121)),0)+IF(AND(Schulden!J10&lt;Schulden!J20,L121&gt;0),MAX(0,L121+M121-MIN(Schulden!G10,L121+M121)),0)+IF(AND(Schulden!J11&lt;Schulden!J20,P121&gt;0),MAX(0,P121+Q121-MIN(Schulden!G11,P121+Q121)),0)+IF(AND(Schulden!J12&lt;Schulden!J20,T121&gt;0),MAX(0,T121+U121-MIN(Schulden!G12,T121+U121)),0)+IF(AND(Schulden!J13&lt;Schulden!J20,X121&gt;0),MAX(0,X121+Y121-MIN(Schulden!G13,X121+Y121)),0)+IF(AND(Schulden!J14&lt;Schulden!J20,AB121&gt;0),MAX(0,AB121+AC121-MIN(Schulden!G14,AB121+AC121)),0)+IF(AND(Schulden!J15&lt;Schulden!J20,AF121&gt;0),MAX(0,AF121+AG121-MIN(Schulden!G15,AF121+AG121)),0)+IF(AND(Schulden!J16&lt;Schulden!J20,AJ121&gt;0),MAX(0,AJ121+AK121-MIN(Schulden!G16,AJ121+AK121)),0)+IF(AND(Schulden!J17&lt;Schulden!J20,AN121&gt;0),MAX(0,AN121+AO121-MIN(Schulden!G17,AN121+AO121)),0)+IF(AND(Schulden!J18&lt;Schulden!J20,AR121&gt;0),MAX(0,AR121+AS121-MIN(Schulden!G18,AR121+AS121)),0)+IF(AND(Schulden!J19&lt;Schulden!J20,AV121&gt;0),MAX(0,AV121+AW121-MIN(Schulden!G19,AV121+AW121)),0)+IF(AND(Schulden!J20&lt;Schulden!J20,AZ121&gt;0),MAX(0,AZ121+BA121-MIN(Schulden!G20,AZ121+BA121)),0)+IF(AND(Schulden!J21&lt;Schulden!J20,BD121&gt;0),MAX(0,BD121+BE121-MIN(Schulden!G21,BD121+BE121)),0)+IF(AND(Schulden!J22&lt;Schulden!J20,BH121&gt;0),MAX(0,BH121+BI121-MIN(Schulden!G22,BH121+BI121)),0))),MAX(0,AZ121+BA121-MIN(Schulden!G20,AZ121+BA121)))+SUMIFS(Sonderzahlungen!$D$8:$D$67,Sonderzahlungen!$G$8:$G$67,$B121,Sonderzahlungen!$E$8:$E$67,"Gezielte Schuld",Sonderzahlungen!$F$8:$F$67,Schulden!B20)))</f>
        <v/>
      </c>
      <c r="BC121" s="24">
        <f>MAX(0,AZ121+BA121-BB121)</f>
        <v/>
      </c>
      <c r="BD121" s="24">
        <f>BG120</f>
        <v/>
      </c>
      <c r="BE121" s="24">
        <f>IF(BD121&lt;=0,0,BD121*Schulden!F21/12)</f>
        <v/>
      </c>
      <c r="BF121" s="24">
        <f>IF(BD121&lt;=0,0,MIN(BD121+BE121,MIN(Schulden!G21,BD121+BE121)+MIN(MAX(0,Strategie!$C$9+SUMIFS(Sonderzahlungen!$D$8:$D$67,Sonderzahlungen!$G$8:$G$67,$B121,Sonderzahlungen!$E$8:$E$67,"Nach Strategie")-(IF(AND(Schulden!J8&lt;Schulden!J21,D121&gt;0),MAX(0,D121+E121-MIN(Schulden!G8,D121+E121)),0)+IF(AND(Schulden!J9&lt;Schulden!J21,H121&gt;0),MAX(0,H121+I121-MIN(Schulden!G9,H121+I121)),0)+IF(AND(Schulden!J10&lt;Schulden!J21,L121&gt;0),MAX(0,L121+M121-MIN(Schulden!G10,L121+M121)),0)+IF(AND(Schulden!J11&lt;Schulden!J21,P121&gt;0),MAX(0,P121+Q121-MIN(Schulden!G11,P121+Q121)),0)+IF(AND(Schulden!J12&lt;Schulden!J21,T121&gt;0),MAX(0,T121+U121-MIN(Schulden!G12,T121+U121)),0)+IF(AND(Schulden!J13&lt;Schulden!J21,X121&gt;0),MAX(0,X121+Y121-MIN(Schulden!G13,X121+Y121)),0)+IF(AND(Schulden!J14&lt;Schulden!J21,AB121&gt;0),MAX(0,AB121+AC121-MIN(Schulden!G14,AB121+AC121)),0)+IF(AND(Schulden!J15&lt;Schulden!J21,AF121&gt;0),MAX(0,AF121+AG121-MIN(Schulden!G15,AF121+AG121)),0)+IF(AND(Schulden!J16&lt;Schulden!J21,AJ121&gt;0),MAX(0,AJ121+AK121-MIN(Schulden!G16,AJ121+AK121)),0)+IF(AND(Schulden!J17&lt;Schulden!J21,AN121&gt;0),MAX(0,AN121+AO121-MIN(Schulden!G17,AN121+AO121)),0)+IF(AND(Schulden!J18&lt;Schulden!J21,AR121&gt;0),MAX(0,AR121+AS121-MIN(Schulden!G18,AR121+AS121)),0)+IF(AND(Schulden!J19&lt;Schulden!J21,AV121&gt;0),MAX(0,AV121+AW121-MIN(Schulden!G19,AV121+AW121)),0)+IF(AND(Schulden!J20&lt;Schulden!J21,AZ121&gt;0),MAX(0,AZ121+BA121-MIN(Schulden!G20,AZ121+BA121)),0)+IF(AND(Schulden!J21&lt;Schulden!J21,BD121&gt;0),MAX(0,BD121+BE121-MIN(Schulden!G21,BD121+BE121)),0)+IF(AND(Schulden!J22&lt;Schulden!J21,BH121&gt;0),MAX(0,BH121+BI121-MIN(Schulden!G22,BH121+BI121)),0))),MAX(0,BD121+BE121-MIN(Schulden!G21,BD121+BE121)))+SUMIFS(Sonderzahlungen!$D$8:$D$67,Sonderzahlungen!$G$8:$G$67,$B121,Sonderzahlungen!$E$8:$E$67,"Gezielte Schuld",Sonderzahlungen!$F$8:$F$67,Schulden!B21)))</f>
        <v/>
      </c>
      <c r="BG121" s="24">
        <f>MAX(0,BD121+BE121-BF121)</f>
        <v/>
      </c>
      <c r="BH121" s="24">
        <f>BK120</f>
        <v/>
      </c>
      <c r="BI121" s="24">
        <f>IF(BH121&lt;=0,0,BH121*Schulden!F22/12)</f>
        <v/>
      </c>
      <c r="BJ121" s="24">
        <f>IF(BH121&lt;=0,0,MIN(BH121+BI121,MIN(Schulden!G22,BH121+BI121)+MIN(MAX(0,Strategie!$C$9+SUMIFS(Sonderzahlungen!$D$8:$D$67,Sonderzahlungen!$G$8:$G$67,$B121,Sonderzahlungen!$E$8:$E$67,"Nach Strategie")-(IF(AND(Schulden!J8&lt;Schulden!J22,D121&gt;0),MAX(0,D121+E121-MIN(Schulden!G8,D121+E121)),0)+IF(AND(Schulden!J9&lt;Schulden!J22,H121&gt;0),MAX(0,H121+I121-MIN(Schulden!G9,H121+I121)),0)+IF(AND(Schulden!J10&lt;Schulden!J22,L121&gt;0),MAX(0,L121+M121-MIN(Schulden!G10,L121+M121)),0)+IF(AND(Schulden!J11&lt;Schulden!J22,P121&gt;0),MAX(0,P121+Q121-MIN(Schulden!G11,P121+Q121)),0)+IF(AND(Schulden!J12&lt;Schulden!J22,T121&gt;0),MAX(0,T121+U121-MIN(Schulden!G12,T121+U121)),0)+IF(AND(Schulden!J13&lt;Schulden!J22,X121&gt;0),MAX(0,X121+Y121-MIN(Schulden!G13,X121+Y121)),0)+IF(AND(Schulden!J14&lt;Schulden!J22,AB121&gt;0),MAX(0,AB121+AC121-MIN(Schulden!G14,AB121+AC121)),0)+IF(AND(Schulden!J15&lt;Schulden!J22,AF121&gt;0),MAX(0,AF121+AG121-MIN(Schulden!G15,AF121+AG121)),0)+IF(AND(Schulden!J16&lt;Schulden!J22,AJ121&gt;0),MAX(0,AJ121+AK121-MIN(Schulden!G16,AJ121+AK121)),0)+IF(AND(Schulden!J17&lt;Schulden!J22,AN121&gt;0),MAX(0,AN121+AO121-MIN(Schulden!G17,AN121+AO121)),0)+IF(AND(Schulden!J18&lt;Schulden!J22,AR121&gt;0),MAX(0,AR121+AS121-MIN(Schulden!G18,AR121+AS121)),0)+IF(AND(Schulden!J19&lt;Schulden!J22,AV121&gt;0),MAX(0,AV121+AW121-MIN(Schulden!G19,AV121+AW121)),0)+IF(AND(Schulden!J20&lt;Schulden!J22,AZ121&gt;0),MAX(0,AZ121+BA121-MIN(Schulden!G20,AZ121+BA121)),0)+IF(AND(Schulden!J21&lt;Schulden!J22,BD121&gt;0),MAX(0,BD121+BE121-MIN(Schulden!G21,BD121+BE121)),0)+IF(AND(Schulden!J22&lt;Schulden!J22,BH121&gt;0),MAX(0,BH121+BI121-MIN(Schulden!G22,BH121+BI121)),0))),MAX(0,BH121+BI121-MIN(Schulden!G22,BH121+BI121)))+SUMIFS(Sonderzahlungen!$D$8:$D$67,Sonderzahlungen!$G$8:$G$67,$B121,Sonderzahlungen!$E$8:$E$67,"Gezielte Schuld",Sonderzahlungen!$F$8:$F$67,Schulden!B22)))</f>
        <v/>
      </c>
      <c r="BK121" s="24">
        <f>MAX(0,BH121+BI121-BJ121)</f>
        <v/>
      </c>
    </row>
    <row r="122">
      <c r="B122" s="23">
        <f>EDATE(B121,1)</f>
        <v/>
      </c>
      <c r="C122" s="24">
        <f>SUMIFS(Sonderzahlungen!$D$8:$D$67,Sonderzahlungen!$G$8:$G$67,B122)</f>
        <v/>
      </c>
      <c r="D122" s="24">
        <f>G121</f>
        <v/>
      </c>
      <c r="E122" s="24">
        <f>IF(D122&lt;=0,0,D122*Schulden!F8/12)</f>
        <v/>
      </c>
      <c r="F122" s="24">
        <f>IF(D122&lt;=0,0,MIN(D122+E122,MIN(Schulden!G8,D122+E122)+MIN(MAX(0,Strategie!$C$9+SUMIFS(Sonderzahlungen!$D$8:$D$67,Sonderzahlungen!$G$8:$G$67,$B122,Sonderzahlungen!$E$8:$E$67,"Nach Strategie")-(IF(AND(Schulden!J8&lt;Schulden!J8,D122&gt;0),MAX(0,D122+E122-MIN(Schulden!G8,D122+E122)),0)+IF(AND(Schulden!J9&lt;Schulden!J8,H122&gt;0),MAX(0,H122+I122-MIN(Schulden!G9,H122+I122)),0)+IF(AND(Schulden!J10&lt;Schulden!J8,L122&gt;0),MAX(0,L122+M122-MIN(Schulden!G10,L122+M122)),0)+IF(AND(Schulden!J11&lt;Schulden!J8,P122&gt;0),MAX(0,P122+Q122-MIN(Schulden!G11,P122+Q122)),0)+IF(AND(Schulden!J12&lt;Schulden!J8,T122&gt;0),MAX(0,T122+U122-MIN(Schulden!G12,T122+U122)),0)+IF(AND(Schulden!J13&lt;Schulden!J8,X122&gt;0),MAX(0,X122+Y122-MIN(Schulden!G13,X122+Y122)),0)+IF(AND(Schulden!J14&lt;Schulden!J8,AB122&gt;0),MAX(0,AB122+AC122-MIN(Schulden!G14,AB122+AC122)),0)+IF(AND(Schulden!J15&lt;Schulden!J8,AF122&gt;0),MAX(0,AF122+AG122-MIN(Schulden!G15,AF122+AG122)),0)+IF(AND(Schulden!J16&lt;Schulden!J8,AJ122&gt;0),MAX(0,AJ122+AK122-MIN(Schulden!G16,AJ122+AK122)),0)+IF(AND(Schulden!J17&lt;Schulden!J8,AN122&gt;0),MAX(0,AN122+AO122-MIN(Schulden!G17,AN122+AO122)),0)+IF(AND(Schulden!J18&lt;Schulden!J8,AR122&gt;0),MAX(0,AR122+AS122-MIN(Schulden!G18,AR122+AS122)),0)+IF(AND(Schulden!J19&lt;Schulden!J8,AV122&gt;0),MAX(0,AV122+AW122-MIN(Schulden!G19,AV122+AW122)),0)+IF(AND(Schulden!J20&lt;Schulden!J8,AZ122&gt;0),MAX(0,AZ122+BA122-MIN(Schulden!G20,AZ122+BA122)),0)+IF(AND(Schulden!J21&lt;Schulden!J8,BD122&gt;0),MAX(0,BD122+BE122-MIN(Schulden!G21,BD122+BE122)),0)+IF(AND(Schulden!J22&lt;Schulden!J8,BH122&gt;0),MAX(0,BH122+BI122-MIN(Schulden!G22,BH122+BI122)),0))),MAX(0,D122+E122-MIN(Schulden!G8,D122+E122)))+SUMIFS(Sonderzahlungen!$D$8:$D$67,Sonderzahlungen!$G$8:$G$67,$B122,Sonderzahlungen!$E$8:$E$67,"Gezielte Schuld",Sonderzahlungen!$F$8:$F$67,Schulden!B8)))</f>
        <v/>
      </c>
      <c r="G122" s="24">
        <f>MAX(0,D122+E122-F122)</f>
        <v/>
      </c>
      <c r="H122" s="24">
        <f>K121</f>
        <v/>
      </c>
      <c r="I122" s="24">
        <f>IF(H122&lt;=0,0,H122*Schulden!F9/12)</f>
        <v/>
      </c>
      <c r="J122" s="24">
        <f>IF(H122&lt;=0,0,MIN(H122+I122,MIN(Schulden!G9,H122+I122)+MIN(MAX(0,Strategie!$C$9+SUMIFS(Sonderzahlungen!$D$8:$D$67,Sonderzahlungen!$G$8:$G$67,$B122,Sonderzahlungen!$E$8:$E$67,"Nach Strategie")-(IF(AND(Schulden!J8&lt;Schulden!J9,D122&gt;0),MAX(0,D122+E122-MIN(Schulden!G8,D122+E122)),0)+IF(AND(Schulden!J9&lt;Schulden!J9,H122&gt;0),MAX(0,H122+I122-MIN(Schulden!G9,H122+I122)),0)+IF(AND(Schulden!J10&lt;Schulden!J9,L122&gt;0),MAX(0,L122+M122-MIN(Schulden!G10,L122+M122)),0)+IF(AND(Schulden!J11&lt;Schulden!J9,P122&gt;0),MAX(0,P122+Q122-MIN(Schulden!G11,P122+Q122)),0)+IF(AND(Schulden!J12&lt;Schulden!J9,T122&gt;0),MAX(0,T122+U122-MIN(Schulden!G12,T122+U122)),0)+IF(AND(Schulden!J13&lt;Schulden!J9,X122&gt;0),MAX(0,X122+Y122-MIN(Schulden!G13,X122+Y122)),0)+IF(AND(Schulden!J14&lt;Schulden!J9,AB122&gt;0),MAX(0,AB122+AC122-MIN(Schulden!G14,AB122+AC122)),0)+IF(AND(Schulden!J15&lt;Schulden!J9,AF122&gt;0),MAX(0,AF122+AG122-MIN(Schulden!G15,AF122+AG122)),0)+IF(AND(Schulden!J16&lt;Schulden!J9,AJ122&gt;0),MAX(0,AJ122+AK122-MIN(Schulden!G16,AJ122+AK122)),0)+IF(AND(Schulden!J17&lt;Schulden!J9,AN122&gt;0),MAX(0,AN122+AO122-MIN(Schulden!G17,AN122+AO122)),0)+IF(AND(Schulden!J18&lt;Schulden!J9,AR122&gt;0),MAX(0,AR122+AS122-MIN(Schulden!G18,AR122+AS122)),0)+IF(AND(Schulden!J19&lt;Schulden!J9,AV122&gt;0),MAX(0,AV122+AW122-MIN(Schulden!G19,AV122+AW122)),0)+IF(AND(Schulden!J20&lt;Schulden!J9,AZ122&gt;0),MAX(0,AZ122+BA122-MIN(Schulden!G20,AZ122+BA122)),0)+IF(AND(Schulden!J21&lt;Schulden!J9,BD122&gt;0),MAX(0,BD122+BE122-MIN(Schulden!G21,BD122+BE122)),0)+IF(AND(Schulden!J22&lt;Schulden!J9,BH122&gt;0),MAX(0,BH122+BI122-MIN(Schulden!G22,BH122+BI122)),0))),MAX(0,H122+I122-MIN(Schulden!G9,H122+I122)))+SUMIFS(Sonderzahlungen!$D$8:$D$67,Sonderzahlungen!$G$8:$G$67,$B122,Sonderzahlungen!$E$8:$E$67,"Gezielte Schuld",Sonderzahlungen!$F$8:$F$67,Schulden!B9)))</f>
        <v/>
      </c>
      <c r="K122" s="24">
        <f>MAX(0,H122+I122-J122)</f>
        <v/>
      </c>
      <c r="L122" s="24">
        <f>O121</f>
        <v/>
      </c>
      <c r="M122" s="24">
        <f>IF(L122&lt;=0,0,L122*Schulden!F10/12)</f>
        <v/>
      </c>
      <c r="N122" s="24">
        <f>IF(L122&lt;=0,0,MIN(L122+M122,MIN(Schulden!G10,L122+M122)+MIN(MAX(0,Strategie!$C$9+SUMIFS(Sonderzahlungen!$D$8:$D$67,Sonderzahlungen!$G$8:$G$67,$B122,Sonderzahlungen!$E$8:$E$67,"Nach Strategie")-(IF(AND(Schulden!J8&lt;Schulden!J10,D122&gt;0),MAX(0,D122+E122-MIN(Schulden!G8,D122+E122)),0)+IF(AND(Schulden!J9&lt;Schulden!J10,H122&gt;0),MAX(0,H122+I122-MIN(Schulden!G9,H122+I122)),0)+IF(AND(Schulden!J10&lt;Schulden!J10,L122&gt;0),MAX(0,L122+M122-MIN(Schulden!G10,L122+M122)),0)+IF(AND(Schulden!J11&lt;Schulden!J10,P122&gt;0),MAX(0,P122+Q122-MIN(Schulden!G11,P122+Q122)),0)+IF(AND(Schulden!J12&lt;Schulden!J10,T122&gt;0),MAX(0,T122+U122-MIN(Schulden!G12,T122+U122)),0)+IF(AND(Schulden!J13&lt;Schulden!J10,X122&gt;0),MAX(0,X122+Y122-MIN(Schulden!G13,X122+Y122)),0)+IF(AND(Schulden!J14&lt;Schulden!J10,AB122&gt;0),MAX(0,AB122+AC122-MIN(Schulden!G14,AB122+AC122)),0)+IF(AND(Schulden!J15&lt;Schulden!J10,AF122&gt;0),MAX(0,AF122+AG122-MIN(Schulden!G15,AF122+AG122)),0)+IF(AND(Schulden!J16&lt;Schulden!J10,AJ122&gt;0),MAX(0,AJ122+AK122-MIN(Schulden!G16,AJ122+AK122)),0)+IF(AND(Schulden!J17&lt;Schulden!J10,AN122&gt;0),MAX(0,AN122+AO122-MIN(Schulden!G17,AN122+AO122)),0)+IF(AND(Schulden!J18&lt;Schulden!J10,AR122&gt;0),MAX(0,AR122+AS122-MIN(Schulden!G18,AR122+AS122)),0)+IF(AND(Schulden!J19&lt;Schulden!J10,AV122&gt;0),MAX(0,AV122+AW122-MIN(Schulden!G19,AV122+AW122)),0)+IF(AND(Schulden!J20&lt;Schulden!J10,AZ122&gt;0),MAX(0,AZ122+BA122-MIN(Schulden!G20,AZ122+BA122)),0)+IF(AND(Schulden!J21&lt;Schulden!J10,BD122&gt;0),MAX(0,BD122+BE122-MIN(Schulden!G21,BD122+BE122)),0)+IF(AND(Schulden!J22&lt;Schulden!J10,BH122&gt;0),MAX(0,BH122+BI122-MIN(Schulden!G22,BH122+BI122)),0))),MAX(0,L122+M122-MIN(Schulden!G10,L122+M122)))+SUMIFS(Sonderzahlungen!$D$8:$D$67,Sonderzahlungen!$G$8:$G$67,$B122,Sonderzahlungen!$E$8:$E$67,"Gezielte Schuld",Sonderzahlungen!$F$8:$F$67,Schulden!B10)))</f>
        <v/>
      </c>
      <c r="O122" s="24">
        <f>MAX(0,L122+M122-N122)</f>
        <v/>
      </c>
      <c r="P122" s="24">
        <f>S121</f>
        <v/>
      </c>
      <c r="Q122" s="24">
        <f>IF(P122&lt;=0,0,P122*Schulden!F11/12)</f>
        <v/>
      </c>
      <c r="R122" s="24">
        <f>IF(P122&lt;=0,0,MIN(P122+Q122,MIN(Schulden!G11,P122+Q122)+MIN(MAX(0,Strategie!$C$9+SUMIFS(Sonderzahlungen!$D$8:$D$67,Sonderzahlungen!$G$8:$G$67,$B122,Sonderzahlungen!$E$8:$E$67,"Nach Strategie")-(IF(AND(Schulden!J8&lt;Schulden!J11,D122&gt;0),MAX(0,D122+E122-MIN(Schulden!G8,D122+E122)),0)+IF(AND(Schulden!J9&lt;Schulden!J11,H122&gt;0),MAX(0,H122+I122-MIN(Schulden!G9,H122+I122)),0)+IF(AND(Schulden!J10&lt;Schulden!J11,L122&gt;0),MAX(0,L122+M122-MIN(Schulden!G10,L122+M122)),0)+IF(AND(Schulden!J11&lt;Schulden!J11,P122&gt;0),MAX(0,P122+Q122-MIN(Schulden!G11,P122+Q122)),0)+IF(AND(Schulden!J12&lt;Schulden!J11,T122&gt;0),MAX(0,T122+U122-MIN(Schulden!G12,T122+U122)),0)+IF(AND(Schulden!J13&lt;Schulden!J11,X122&gt;0),MAX(0,X122+Y122-MIN(Schulden!G13,X122+Y122)),0)+IF(AND(Schulden!J14&lt;Schulden!J11,AB122&gt;0),MAX(0,AB122+AC122-MIN(Schulden!G14,AB122+AC122)),0)+IF(AND(Schulden!J15&lt;Schulden!J11,AF122&gt;0),MAX(0,AF122+AG122-MIN(Schulden!G15,AF122+AG122)),0)+IF(AND(Schulden!J16&lt;Schulden!J11,AJ122&gt;0),MAX(0,AJ122+AK122-MIN(Schulden!G16,AJ122+AK122)),0)+IF(AND(Schulden!J17&lt;Schulden!J11,AN122&gt;0),MAX(0,AN122+AO122-MIN(Schulden!G17,AN122+AO122)),0)+IF(AND(Schulden!J18&lt;Schulden!J11,AR122&gt;0),MAX(0,AR122+AS122-MIN(Schulden!G18,AR122+AS122)),0)+IF(AND(Schulden!J19&lt;Schulden!J11,AV122&gt;0),MAX(0,AV122+AW122-MIN(Schulden!G19,AV122+AW122)),0)+IF(AND(Schulden!J20&lt;Schulden!J11,AZ122&gt;0),MAX(0,AZ122+BA122-MIN(Schulden!G20,AZ122+BA122)),0)+IF(AND(Schulden!J21&lt;Schulden!J11,BD122&gt;0),MAX(0,BD122+BE122-MIN(Schulden!G21,BD122+BE122)),0)+IF(AND(Schulden!J22&lt;Schulden!J11,BH122&gt;0),MAX(0,BH122+BI122-MIN(Schulden!G22,BH122+BI122)),0))),MAX(0,P122+Q122-MIN(Schulden!G11,P122+Q122)))+SUMIFS(Sonderzahlungen!$D$8:$D$67,Sonderzahlungen!$G$8:$G$67,$B122,Sonderzahlungen!$E$8:$E$67,"Gezielte Schuld",Sonderzahlungen!$F$8:$F$67,Schulden!B11)))</f>
        <v/>
      </c>
      <c r="S122" s="24">
        <f>MAX(0,P122+Q122-R122)</f>
        <v/>
      </c>
      <c r="T122" s="24">
        <f>W121</f>
        <v/>
      </c>
      <c r="U122" s="24">
        <f>IF(T122&lt;=0,0,T122*Schulden!F12/12)</f>
        <v/>
      </c>
      <c r="V122" s="24">
        <f>IF(T122&lt;=0,0,MIN(T122+U122,MIN(Schulden!G12,T122+U122)+MIN(MAX(0,Strategie!$C$9+SUMIFS(Sonderzahlungen!$D$8:$D$67,Sonderzahlungen!$G$8:$G$67,$B122,Sonderzahlungen!$E$8:$E$67,"Nach Strategie")-(IF(AND(Schulden!J8&lt;Schulden!J12,D122&gt;0),MAX(0,D122+E122-MIN(Schulden!G8,D122+E122)),0)+IF(AND(Schulden!J9&lt;Schulden!J12,H122&gt;0),MAX(0,H122+I122-MIN(Schulden!G9,H122+I122)),0)+IF(AND(Schulden!J10&lt;Schulden!J12,L122&gt;0),MAX(0,L122+M122-MIN(Schulden!G10,L122+M122)),0)+IF(AND(Schulden!J11&lt;Schulden!J12,P122&gt;0),MAX(0,P122+Q122-MIN(Schulden!G11,P122+Q122)),0)+IF(AND(Schulden!J12&lt;Schulden!J12,T122&gt;0),MAX(0,T122+U122-MIN(Schulden!G12,T122+U122)),0)+IF(AND(Schulden!J13&lt;Schulden!J12,X122&gt;0),MAX(0,X122+Y122-MIN(Schulden!G13,X122+Y122)),0)+IF(AND(Schulden!J14&lt;Schulden!J12,AB122&gt;0),MAX(0,AB122+AC122-MIN(Schulden!G14,AB122+AC122)),0)+IF(AND(Schulden!J15&lt;Schulden!J12,AF122&gt;0),MAX(0,AF122+AG122-MIN(Schulden!G15,AF122+AG122)),0)+IF(AND(Schulden!J16&lt;Schulden!J12,AJ122&gt;0),MAX(0,AJ122+AK122-MIN(Schulden!G16,AJ122+AK122)),0)+IF(AND(Schulden!J17&lt;Schulden!J12,AN122&gt;0),MAX(0,AN122+AO122-MIN(Schulden!G17,AN122+AO122)),0)+IF(AND(Schulden!J18&lt;Schulden!J12,AR122&gt;0),MAX(0,AR122+AS122-MIN(Schulden!G18,AR122+AS122)),0)+IF(AND(Schulden!J19&lt;Schulden!J12,AV122&gt;0),MAX(0,AV122+AW122-MIN(Schulden!G19,AV122+AW122)),0)+IF(AND(Schulden!J20&lt;Schulden!J12,AZ122&gt;0),MAX(0,AZ122+BA122-MIN(Schulden!G20,AZ122+BA122)),0)+IF(AND(Schulden!J21&lt;Schulden!J12,BD122&gt;0),MAX(0,BD122+BE122-MIN(Schulden!G21,BD122+BE122)),0)+IF(AND(Schulden!J22&lt;Schulden!J12,BH122&gt;0),MAX(0,BH122+BI122-MIN(Schulden!G22,BH122+BI122)),0))),MAX(0,T122+U122-MIN(Schulden!G12,T122+U122)))+SUMIFS(Sonderzahlungen!$D$8:$D$67,Sonderzahlungen!$G$8:$G$67,$B122,Sonderzahlungen!$E$8:$E$67,"Gezielte Schuld",Sonderzahlungen!$F$8:$F$67,Schulden!B12)))</f>
        <v/>
      </c>
      <c r="W122" s="24">
        <f>MAX(0,T122+U122-V122)</f>
        <v/>
      </c>
      <c r="X122" s="24">
        <f>AA121</f>
        <v/>
      </c>
      <c r="Y122" s="24">
        <f>IF(X122&lt;=0,0,X122*Schulden!F13/12)</f>
        <v/>
      </c>
      <c r="Z122" s="24">
        <f>IF(X122&lt;=0,0,MIN(X122+Y122,MIN(Schulden!G13,X122+Y122)+MIN(MAX(0,Strategie!$C$9+SUMIFS(Sonderzahlungen!$D$8:$D$67,Sonderzahlungen!$G$8:$G$67,$B122,Sonderzahlungen!$E$8:$E$67,"Nach Strategie")-(IF(AND(Schulden!J8&lt;Schulden!J13,D122&gt;0),MAX(0,D122+E122-MIN(Schulden!G8,D122+E122)),0)+IF(AND(Schulden!J9&lt;Schulden!J13,H122&gt;0),MAX(0,H122+I122-MIN(Schulden!G9,H122+I122)),0)+IF(AND(Schulden!J10&lt;Schulden!J13,L122&gt;0),MAX(0,L122+M122-MIN(Schulden!G10,L122+M122)),0)+IF(AND(Schulden!J11&lt;Schulden!J13,P122&gt;0),MAX(0,P122+Q122-MIN(Schulden!G11,P122+Q122)),0)+IF(AND(Schulden!J12&lt;Schulden!J13,T122&gt;0),MAX(0,T122+U122-MIN(Schulden!G12,T122+U122)),0)+IF(AND(Schulden!J13&lt;Schulden!J13,X122&gt;0),MAX(0,X122+Y122-MIN(Schulden!G13,X122+Y122)),0)+IF(AND(Schulden!J14&lt;Schulden!J13,AB122&gt;0),MAX(0,AB122+AC122-MIN(Schulden!G14,AB122+AC122)),0)+IF(AND(Schulden!J15&lt;Schulden!J13,AF122&gt;0),MAX(0,AF122+AG122-MIN(Schulden!G15,AF122+AG122)),0)+IF(AND(Schulden!J16&lt;Schulden!J13,AJ122&gt;0),MAX(0,AJ122+AK122-MIN(Schulden!G16,AJ122+AK122)),0)+IF(AND(Schulden!J17&lt;Schulden!J13,AN122&gt;0),MAX(0,AN122+AO122-MIN(Schulden!G17,AN122+AO122)),0)+IF(AND(Schulden!J18&lt;Schulden!J13,AR122&gt;0),MAX(0,AR122+AS122-MIN(Schulden!G18,AR122+AS122)),0)+IF(AND(Schulden!J19&lt;Schulden!J13,AV122&gt;0),MAX(0,AV122+AW122-MIN(Schulden!G19,AV122+AW122)),0)+IF(AND(Schulden!J20&lt;Schulden!J13,AZ122&gt;0),MAX(0,AZ122+BA122-MIN(Schulden!G20,AZ122+BA122)),0)+IF(AND(Schulden!J21&lt;Schulden!J13,BD122&gt;0),MAX(0,BD122+BE122-MIN(Schulden!G21,BD122+BE122)),0)+IF(AND(Schulden!J22&lt;Schulden!J13,BH122&gt;0),MAX(0,BH122+BI122-MIN(Schulden!G22,BH122+BI122)),0))),MAX(0,X122+Y122-MIN(Schulden!G13,X122+Y122)))+SUMIFS(Sonderzahlungen!$D$8:$D$67,Sonderzahlungen!$G$8:$G$67,$B122,Sonderzahlungen!$E$8:$E$67,"Gezielte Schuld",Sonderzahlungen!$F$8:$F$67,Schulden!B13)))</f>
        <v/>
      </c>
      <c r="AA122" s="24">
        <f>MAX(0,X122+Y122-Z122)</f>
        <v/>
      </c>
      <c r="AB122" s="24">
        <f>AE121</f>
        <v/>
      </c>
      <c r="AC122" s="24">
        <f>IF(AB122&lt;=0,0,AB122*Schulden!F14/12)</f>
        <v/>
      </c>
      <c r="AD122" s="24">
        <f>IF(AB122&lt;=0,0,MIN(AB122+AC122,MIN(Schulden!G14,AB122+AC122)+MIN(MAX(0,Strategie!$C$9+SUMIFS(Sonderzahlungen!$D$8:$D$67,Sonderzahlungen!$G$8:$G$67,$B122,Sonderzahlungen!$E$8:$E$67,"Nach Strategie")-(IF(AND(Schulden!J8&lt;Schulden!J14,D122&gt;0),MAX(0,D122+E122-MIN(Schulden!G8,D122+E122)),0)+IF(AND(Schulden!J9&lt;Schulden!J14,H122&gt;0),MAX(0,H122+I122-MIN(Schulden!G9,H122+I122)),0)+IF(AND(Schulden!J10&lt;Schulden!J14,L122&gt;0),MAX(0,L122+M122-MIN(Schulden!G10,L122+M122)),0)+IF(AND(Schulden!J11&lt;Schulden!J14,P122&gt;0),MAX(0,P122+Q122-MIN(Schulden!G11,P122+Q122)),0)+IF(AND(Schulden!J12&lt;Schulden!J14,T122&gt;0),MAX(0,T122+U122-MIN(Schulden!G12,T122+U122)),0)+IF(AND(Schulden!J13&lt;Schulden!J14,X122&gt;0),MAX(0,X122+Y122-MIN(Schulden!G13,X122+Y122)),0)+IF(AND(Schulden!J14&lt;Schulden!J14,AB122&gt;0),MAX(0,AB122+AC122-MIN(Schulden!G14,AB122+AC122)),0)+IF(AND(Schulden!J15&lt;Schulden!J14,AF122&gt;0),MAX(0,AF122+AG122-MIN(Schulden!G15,AF122+AG122)),0)+IF(AND(Schulden!J16&lt;Schulden!J14,AJ122&gt;0),MAX(0,AJ122+AK122-MIN(Schulden!G16,AJ122+AK122)),0)+IF(AND(Schulden!J17&lt;Schulden!J14,AN122&gt;0),MAX(0,AN122+AO122-MIN(Schulden!G17,AN122+AO122)),0)+IF(AND(Schulden!J18&lt;Schulden!J14,AR122&gt;0),MAX(0,AR122+AS122-MIN(Schulden!G18,AR122+AS122)),0)+IF(AND(Schulden!J19&lt;Schulden!J14,AV122&gt;0),MAX(0,AV122+AW122-MIN(Schulden!G19,AV122+AW122)),0)+IF(AND(Schulden!J20&lt;Schulden!J14,AZ122&gt;0),MAX(0,AZ122+BA122-MIN(Schulden!G20,AZ122+BA122)),0)+IF(AND(Schulden!J21&lt;Schulden!J14,BD122&gt;0),MAX(0,BD122+BE122-MIN(Schulden!G21,BD122+BE122)),0)+IF(AND(Schulden!J22&lt;Schulden!J14,BH122&gt;0),MAX(0,BH122+BI122-MIN(Schulden!G22,BH122+BI122)),0))),MAX(0,AB122+AC122-MIN(Schulden!G14,AB122+AC122)))+SUMIFS(Sonderzahlungen!$D$8:$D$67,Sonderzahlungen!$G$8:$G$67,$B122,Sonderzahlungen!$E$8:$E$67,"Gezielte Schuld",Sonderzahlungen!$F$8:$F$67,Schulden!B14)))</f>
        <v/>
      </c>
      <c r="AE122" s="24">
        <f>MAX(0,AB122+AC122-AD122)</f>
        <v/>
      </c>
      <c r="AF122" s="24">
        <f>AI121</f>
        <v/>
      </c>
      <c r="AG122" s="24">
        <f>IF(AF122&lt;=0,0,AF122*Schulden!F15/12)</f>
        <v/>
      </c>
      <c r="AH122" s="24">
        <f>IF(AF122&lt;=0,0,MIN(AF122+AG122,MIN(Schulden!G15,AF122+AG122)+MIN(MAX(0,Strategie!$C$9+SUMIFS(Sonderzahlungen!$D$8:$D$67,Sonderzahlungen!$G$8:$G$67,$B122,Sonderzahlungen!$E$8:$E$67,"Nach Strategie")-(IF(AND(Schulden!J8&lt;Schulden!J15,D122&gt;0),MAX(0,D122+E122-MIN(Schulden!G8,D122+E122)),0)+IF(AND(Schulden!J9&lt;Schulden!J15,H122&gt;0),MAX(0,H122+I122-MIN(Schulden!G9,H122+I122)),0)+IF(AND(Schulden!J10&lt;Schulden!J15,L122&gt;0),MAX(0,L122+M122-MIN(Schulden!G10,L122+M122)),0)+IF(AND(Schulden!J11&lt;Schulden!J15,P122&gt;0),MAX(0,P122+Q122-MIN(Schulden!G11,P122+Q122)),0)+IF(AND(Schulden!J12&lt;Schulden!J15,T122&gt;0),MAX(0,T122+U122-MIN(Schulden!G12,T122+U122)),0)+IF(AND(Schulden!J13&lt;Schulden!J15,X122&gt;0),MAX(0,X122+Y122-MIN(Schulden!G13,X122+Y122)),0)+IF(AND(Schulden!J14&lt;Schulden!J15,AB122&gt;0),MAX(0,AB122+AC122-MIN(Schulden!G14,AB122+AC122)),0)+IF(AND(Schulden!J15&lt;Schulden!J15,AF122&gt;0),MAX(0,AF122+AG122-MIN(Schulden!G15,AF122+AG122)),0)+IF(AND(Schulden!J16&lt;Schulden!J15,AJ122&gt;0),MAX(0,AJ122+AK122-MIN(Schulden!G16,AJ122+AK122)),0)+IF(AND(Schulden!J17&lt;Schulden!J15,AN122&gt;0),MAX(0,AN122+AO122-MIN(Schulden!G17,AN122+AO122)),0)+IF(AND(Schulden!J18&lt;Schulden!J15,AR122&gt;0),MAX(0,AR122+AS122-MIN(Schulden!G18,AR122+AS122)),0)+IF(AND(Schulden!J19&lt;Schulden!J15,AV122&gt;0),MAX(0,AV122+AW122-MIN(Schulden!G19,AV122+AW122)),0)+IF(AND(Schulden!J20&lt;Schulden!J15,AZ122&gt;0),MAX(0,AZ122+BA122-MIN(Schulden!G20,AZ122+BA122)),0)+IF(AND(Schulden!J21&lt;Schulden!J15,BD122&gt;0),MAX(0,BD122+BE122-MIN(Schulden!G21,BD122+BE122)),0)+IF(AND(Schulden!J22&lt;Schulden!J15,BH122&gt;0),MAX(0,BH122+BI122-MIN(Schulden!G22,BH122+BI122)),0))),MAX(0,AF122+AG122-MIN(Schulden!G15,AF122+AG122)))+SUMIFS(Sonderzahlungen!$D$8:$D$67,Sonderzahlungen!$G$8:$G$67,$B122,Sonderzahlungen!$E$8:$E$67,"Gezielte Schuld",Sonderzahlungen!$F$8:$F$67,Schulden!B15)))</f>
        <v/>
      </c>
      <c r="AI122" s="24">
        <f>MAX(0,AF122+AG122-AH122)</f>
        <v/>
      </c>
      <c r="AJ122" s="24">
        <f>AM121</f>
        <v/>
      </c>
      <c r="AK122" s="24">
        <f>IF(AJ122&lt;=0,0,AJ122*Schulden!F16/12)</f>
        <v/>
      </c>
      <c r="AL122" s="24">
        <f>IF(AJ122&lt;=0,0,MIN(AJ122+AK122,MIN(Schulden!G16,AJ122+AK122)+MIN(MAX(0,Strategie!$C$9+SUMIFS(Sonderzahlungen!$D$8:$D$67,Sonderzahlungen!$G$8:$G$67,$B122,Sonderzahlungen!$E$8:$E$67,"Nach Strategie")-(IF(AND(Schulden!J8&lt;Schulden!J16,D122&gt;0),MAX(0,D122+E122-MIN(Schulden!G8,D122+E122)),0)+IF(AND(Schulden!J9&lt;Schulden!J16,H122&gt;0),MAX(0,H122+I122-MIN(Schulden!G9,H122+I122)),0)+IF(AND(Schulden!J10&lt;Schulden!J16,L122&gt;0),MAX(0,L122+M122-MIN(Schulden!G10,L122+M122)),0)+IF(AND(Schulden!J11&lt;Schulden!J16,P122&gt;0),MAX(0,P122+Q122-MIN(Schulden!G11,P122+Q122)),0)+IF(AND(Schulden!J12&lt;Schulden!J16,T122&gt;0),MAX(0,T122+U122-MIN(Schulden!G12,T122+U122)),0)+IF(AND(Schulden!J13&lt;Schulden!J16,X122&gt;0),MAX(0,X122+Y122-MIN(Schulden!G13,X122+Y122)),0)+IF(AND(Schulden!J14&lt;Schulden!J16,AB122&gt;0),MAX(0,AB122+AC122-MIN(Schulden!G14,AB122+AC122)),0)+IF(AND(Schulden!J15&lt;Schulden!J16,AF122&gt;0),MAX(0,AF122+AG122-MIN(Schulden!G15,AF122+AG122)),0)+IF(AND(Schulden!J16&lt;Schulden!J16,AJ122&gt;0),MAX(0,AJ122+AK122-MIN(Schulden!G16,AJ122+AK122)),0)+IF(AND(Schulden!J17&lt;Schulden!J16,AN122&gt;0),MAX(0,AN122+AO122-MIN(Schulden!G17,AN122+AO122)),0)+IF(AND(Schulden!J18&lt;Schulden!J16,AR122&gt;0),MAX(0,AR122+AS122-MIN(Schulden!G18,AR122+AS122)),0)+IF(AND(Schulden!J19&lt;Schulden!J16,AV122&gt;0),MAX(0,AV122+AW122-MIN(Schulden!G19,AV122+AW122)),0)+IF(AND(Schulden!J20&lt;Schulden!J16,AZ122&gt;0),MAX(0,AZ122+BA122-MIN(Schulden!G20,AZ122+BA122)),0)+IF(AND(Schulden!J21&lt;Schulden!J16,BD122&gt;0),MAX(0,BD122+BE122-MIN(Schulden!G21,BD122+BE122)),0)+IF(AND(Schulden!J22&lt;Schulden!J16,BH122&gt;0),MAX(0,BH122+BI122-MIN(Schulden!G22,BH122+BI122)),0))),MAX(0,AJ122+AK122-MIN(Schulden!G16,AJ122+AK122)))+SUMIFS(Sonderzahlungen!$D$8:$D$67,Sonderzahlungen!$G$8:$G$67,$B122,Sonderzahlungen!$E$8:$E$67,"Gezielte Schuld",Sonderzahlungen!$F$8:$F$67,Schulden!B16)))</f>
        <v/>
      </c>
      <c r="AM122" s="24">
        <f>MAX(0,AJ122+AK122-AL122)</f>
        <v/>
      </c>
      <c r="AN122" s="24">
        <f>AQ121</f>
        <v/>
      </c>
      <c r="AO122" s="24">
        <f>IF(AN122&lt;=0,0,AN122*Schulden!F17/12)</f>
        <v/>
      </c>
      <c r="AP122" s="24">
        <f>IF(AN122&lt;=0,0,MIN(AN122+AO122,MIN(Schulden!G17,AN122+AO122)+MIN(MAX(0,Strategie!$C$9+SUMIFS(Sonderzahlungen!$D$8:$D$67,Sonderzahlungen!$G$8:$G$67,$B122,Sonderzahlungen!$E$8:$E$67,"Nach Strategie")-(IF(AND(Schulden!J8&lt;Schulden!J17,D122&gt;0),MAX(0,D122+E122-MIN(Schulden!G8,D122+E122)),0)+IF(AND(Schulden!J9&lt;Schulden!J17,H122&gt;0),MAX(0,H122+I122-MIN(Schulden!G9,H122+I122)),0)+IF(AND(Schulden!J10&lt;Schulden!J17,L122&gt;0),MAX(0,L122+M122-MIN(Schulden!G10,L122+M122)),0)+IF(AND(Schulden!J11&lt;Schulden!J17,P122&gt;0),MAX(0,P122+Q122-MIN(Schulden!G11,P122+Q122)),0)+IF(AND(Schulden!J12&lt;Schulden!J17,T122&gt;0),MAX(0,T122+U122-MIN(Schulden!G12,T122+U122)),0)+IF(AND(Schulden!J13&lt;Schulden!J17,X122&gt;0),MAX(0,X122+Y122-MIN(Schulden!G13,X122+Y122)),0)+IF(AND(Schulden!J14&lt;Schulden!J17,AB122&gt;0),MAX(0,AB122+AC122-MIN(Schulden!G14,AB122+AC122)),0)+IF(AND(Schulden!J15&lt;Schulden!J17,AF122&gt;0),MAX(0,AF122+AG122-MIN(Schulden!G15,AF122+AG122)),0)+IF(AND(Schulden!J16&lt;Schulden!J17,AJ122&gt;0),MAX(0,AJ122+AK122-MIN(Schulden!G16,AJ122+AK122)),0)+IF(AND(Schulden!J17&lt;Schulden!J17,AN122&gt;0),MAX(0,AN122+AO122-MIN(Schulden!G17,AN122+AO122)),0)+IF(AND(Schulden!J18&lt;Schulden!J17,AR122&gt;0),MAX(0,AR122+AS122-MIN(Schulden!G18,AR122+AS122)),0)+IF(AND(Schulden!J19&lt;Schulden!J17,AV122&gt;0),MAX(0,AV122+AW122-MIN(Schulden!G19,AV122+AW122)),0)+IF(AND(Schulden!J20&lt;Schulden!J17,AZ122&gt;0),MAX(0,AZ122+BA122-MIN(Schulden!G20,AZ122+BA122)),0)+IF(AND(Schulden!J21&lt;Schulden!J17,BD122&gt;0),MAX(0,BD122+BE122-MIN(Schulden!G21,BD122+BE122)),0)+IF(AND(Schulden!J22&lt;Schulden!J17,BH122&gt;0),MAX(0,BH122+BI122-MIN(Schulden!G22,BH122+BI122)),0))),MAX(0,AN122+AO122-MIN(Schulden!G17,AN122+AO122)))+SUMIFS(Sonderzahlungen!$D$8:$D$67,Sonderzahlungen!$G$8:$G$67,$B122,Sonderzahlungen!$E$8:$E$67,"Gezielte Schuld",Sonderzahlungen!$F$8:$F$67,Schulden!B17)))</f>
        <v/>
      </c>
      <c r="AQ122" s="24">
        <f>MAX(0,AN122+AO122-AP122)</f>
        <v/>
      </c>
      <c r="AR122" s="24">
        <f>AU121</f>
        <v/>
      </c>
      <c r="AS122" s="24">
        <f>IF(AR122&lt;=0,0,AR122*Schulden!F18/12)</f>
        <v/>
      </c>
      <c r="AT122" s="24">
        <f>IF(AR122&lt;=0,0,MIN(AR122+AS122,MIN(Schulden!G18,AR122+AS122)+MIN(MAX(0,Strategie!$C$9+SUMIFS(Sonderzahlungen!$D$8:$D$67,Sonderzahlungen!$G$8:$G$67,$B122,Sonderzahlungen!$E$8:$E$67,"Nach Strategie")-(IF(AND(Schulden!J8&lt;Schulden!J18,D122&gt;0),MAX(0,D122+E122-MIN(Schulden!G8,D122+E122)),0)+IF(AND(Schulden!J9&lt;Schulden!J18,H122&gt;0),MAX(0,H122+I122-MIN(Schulden!G9,H122+I122)),0)+IF(AND(Schulden!J10&lt;Schulden!J18,L122&gt;0),MAX(0,L122+M122-MIN(Schulden!G10,L122+M122)),0)+IF(AND(Schulden!J11&lt;Schulden!J18,P122&gt;0),MAX(0,P122+Q122-MIN(Schulden!G11,P122+Q122)),0)+IF(AND(Schulden!J12&lt;Schulden!J18,T122&gt;0),MAX(0,T122+U122-MIN(Schulden!G12,T122+U122)),0)+IF(AND(Schulden!J13&lt;Schulden!J18,X122&gt;0),MAX(0,X122+Y122-MIN(Schulden!G13,X122+Y122)),0)+IF(AND(Schulden!J14&lt;Schulden!J18,AB122&gt;0),MAX(0,AB122+AC122-MIN(Schulden!G14,AB122+AC122)),0)+IF(AND(Schulden!J15&lt;Schulden!J18,AF122&gt;0),MAX(0,AF122+AG122-MIN(Schulden!G15,AF122+AG122)),0)+IF(AND(Schulden!J16&lt;Schulden!J18,AJ122&gt;0),MAX(0,AJ122+AK122-MIN(Schulden!G16,AJ122+AK122)),0)+IF(AND(Schulden!J17&lt;Schulden!J18,AN122&gt;0),MAX(0,AN122+AO122-MIN(Schulden!G17,AN122+AO122)),0)+IF(AND(Schulden!J18&lt;Schulden!J18,AR122&gt;0),MAX(0,AR122+AS122-MIN(Schulden!G18,AR122+AS122)),0)+IF(AND(Schulden!J19&lt;Schulden!J18,AV122&gt;0),MAX(0,AV122+AW122-MIN(Schulden!G19,AV122+AW122)),0)+IF(AND(Schulden!J20&lt;Schulden!J18,AZ122&gt;0),MAX(0,AZ122+BA122-MIN(Schulden!G20,AZ122+BA122)),0)+IF(AND(Schulden!J21&lt;Schulden!J18,BD122&gt;0),MAX(0,BD122+BE122-MIN(Schulden!G21,BD122+BE122)),0)+IF(AND(Schulden!J22&lt;Schulden!J18,BH122&gt;0),MAX(0,BH122+BI122-MIN(Schulden!G22,BH122+BI122)),0))),MAX(0,AR122+AS122-MIN(Schulden!G18,AR122+AS122)))+SUMIFS(Sonderzahlungen!$D$8:$D$67,Sonderzahlungen!$G$8:$G$67,$B122,Sonderzahlungen!$E$8:$E$67,"Gezielte Schuld",Sonderzahlungen!$F$8:$F$67,Schulden!B18)))</f>
        <v/>
      </c>
      <c r="AU122" s="24">
        <f>MAX(0,AR122+AS122-AT122)</f>
        <v/>
      </c>
      <c r="AV122" s="24">
        <f>AY121</f>
        <v/>
      </c>
      <c r="AW122" s="24">
        <f>IF(AV122&lt;=0,0,AV122*Schulden!F19/12)</f>
        <v/>
      </c>
      <c r="AX122" s="24">
        <f>IF(AV122&lt;=0,0,MIN(AV122+AW122,MIN(Schulden!G19,AV122+AW122)+MIN(MAX(0,Strategie!$C$9+SUMIFS(Sonderzahlungen!$D$8:$D$67,Sonderzahlungen!$G$8:$G$67,$B122,Sonderzahlungen!$E$8:$E$67,"Nach Strategie")-(IF(AND(Schulden!J8&lt;Schulden!J19,D122&gt;0),MAX(0,D122+E122-MIN(Schulden!G8,D122+E122)),0)+IF(AND(Schulden!J9&lt;Schulden!J19,H122&gt;0),MAX(0,H122+I122-MIN(Schulden!G9,H122+I122)),0)+IF(AND(Schulden!J10&lt;Schulden!J19,L122&gt;0),MAX(0,L122+M122-MIN(Schulden!G10,L122+M122)),0)+IF(AND(Schulden!J11&lt;Schulden!J19,P122&gt;0),MAX(0,P122+Q122-MIN(Schulden!G11,P122+Q122)),0)+IF(AND(Schulden!J12&lt;Schulden!J19,T122&gt;0),MAX(0,T122+U122-MIN(Schulden!G12,T122+U122)),0)+IF(AND(Schulden!J13&lt;Schulden!J19,X122&gt;0),MAX(0,X122+Y122-MIN(Schulden!G13,X122+Y122)),0)+IF(AND(Schulden!J14&lt;Schulden!J19,AB122&gt;0),MAX(0,AB122+AC122-MIN(Schulden!G14,AB122+AC122)),0)+IF(AND(Schulden!J15&lt;Schulden!J19,AF122&gt;0),MAX(0,AF122+AG122-MIN(Schulden!G15,AF122+AG122)),0)+IF(AND(Schulden!J16&lt;Schulden!J19,AJ122&gt;0),MAX(0,AJ122+AK122-MIN(Schulden!G16,AJ122+AK122)),0)+IF(AND(Schulden!J17&lt;Schulden!J19,AN122&gt;0),MAX(0,AN122+AO122-MIN(Schulden!G17,AN122+AO122)),0)+IF(AND(Schulden!J18&lt;Schulden!J19,AR122&gt;0),MAX(0,AR122+AS122-MIN(Schulden!G18,AR122+AS122)),0)+IF(AND(Schulden!J19&lt;Schulden!J19,AV122&gt;0),MAX(0,AV122+AW122-MIN(Schulden!G19,AV122+AW122)),0)+IF(AND(Schulden!J20&lt;Schulden!J19,AZ122&gt;0),MAX(0,AZ122+BA122-MIN(Schulden!G20,AZ122+BA122)),0)+IF(AND(Schulden!J21&lt;Schulden!J19,BD122&gt;0),MAX(0,BD122+BE122-MIN(Schulden!G21,BD122+BE122)),0)+IF(AND(Schulden!J22&lt;Schulden!J19,BH122&gt;0),MAX(0,BH122+BI122-MIN(Schulden!G22,BH122+BI122)),0))),MAX(0,AV122+AW122-MIN(Schulden!G19,AV122+AW122)))+SUMIFS(Sonderzahlungen!$D$8:$D$67,Sonderzahlungen!$G$8:$G$67,$B122,Sonderzahlungen!$E$8:$E$67,"Gezielte Schuld",Sonderzahlungen!$F$8:$F$67,Schulden!B19)))</f>
        <v/>
      </c>
      <c r="AY122" s="24">
        <f>MAX(0,AV122+AW122-AX122)</f>
        <v/>
      </c>
      <c r="AZ122" s="24">
        <f>BC121</f>
        <v/>
      </c>
      <c r="BA122" s="24">
        <f>IF(AZ122&lt;=0,0,AZ122*Schulden!F20/12)</f>
        <v/>
      </c>
      <c r="BB122" s="24">
        <f>IF(AZ122&lt;=0,0,MIN(AZ122+BA122,MIN(Schulden!G20,AZ122+BA122)+MIN(MAX(0,Strategie!$C$9+SUMIFS(Sonderzahlungen!$D$8:$D$67,Sonderzahlungen!$G$8:$G$67,$B122,Sonderzahlungen!$E$8:$E$67,"Nach Strategie")-(IF(AND(Schulden!J8&lt;Schulden!J20,D122&gt;0),MAX(0,D122+E122-MIN(Schulden!G8,D122+E122)),0)+IF(AND(Schulden!J9&lt;Schulden!J20,H122&gt;0),MAX(0,H122+I122-MIN(Schulden!G9,H122+I122)),0)+IF(AND(Schulden!J10&lt;Schulden!J20,L122&gt;0),MAX(0,L122+M122-MIN(Schulden!G10,L122+M122)),0)+IF(AND(Schulden!J11&lt;Schulden!J20,P122&gt;0),MAX(0,P122+Q122-MIN(Schulden!G11,P122+Q122)),0)+IF(AND(Schulden!J12&lt;Schulden!J20,T122&gt;0),MAX(0,T122+U122-MIN(Schulden!G12,T122+U122)),0)+IF(AND(Schulden!J13&lt;Schulden!J20,X122&gt;0),MAX(0,X122+Y122-MIN(Schulden!G13,X122+Y122)),0)+IF(AND(Schulden!J14&lt;Schulden!J20,AB122&gt;0),MAX(0,AB122+AC122-MIN(Schulden!G14,AB122+AC122)),0)+IF(AND(Schulden!J15&lt;Schulden!J20,AF122&gt;0),MAX(0,AF122+AG122-MIN(Schulden!G15,AF122+AG122)),0)+IF(AND(Schulden!J16&lt;Schulden!J20,AJ122&gt;0),MAX(0,AJ122+AK122-MIN(Schulden!G16,AJ122+AK122)),0)+IF(AND(Schulden!J17&lt;Schulden!J20,AN122&gt;0),MAX(0,AN122+AO122-MIN(Schulden!G17,AN122+AO122)),0)+IF(AND(Schulden!J18&lt;Schulden!J20,AR122&gt;0),MAX(0,AR122+AS122-MIN(Schulden!G18,AR122+AS122)),0)+IF(AND(Schulden!J19&lt;Schulden!J20,AV122&gt;0),MAX(0,AV122+AW122-MIN(Schulden!G19,AV122+AW122)),0)+IF(AND(Schulden!J20&lt;Schulden!J20,AZ122&gt;0),MAX(0,AZ122+BA122-MIN(Schulden!G20,AZ122+BA122)),0)+IF(AND(Schulden!J21&lt;Schulden!J20,BD122&gt;0),MAX(0,BD122+BE122-MIN(Schulden!G21,BD122+BE122)),0)+IF(AND(Schulden!J22&lt;Schulden!J20,BH122&gt;0),MAX(0,BH122+BI122-MIN(Schulden!G22,BH122+BI122)),0))),MAX(0,AZ122+BA122-MIN(Schulden!G20,AZ122+BA122)))+SUMIFS(Sonderzahlungen!$D$8:$D$67,Sonderzahlungen!$G$8:$G$67,$B122,Sonderzahlungen!$E$8:$E$67,"Gezielte Schuld",Sonderzahlungen!$F$8:$F$67,Schulden!B20)))</f>
        <v/>
      </c>
      <c r="BC122" s="24">
        <f>MAX(0,AZ122+BA122-BB122)</f>
        <v/>
      </c>
      <c r="BD122" s="24">
        <f>BG121</f>
        <v/>
      </c>
      <c r="BE122" s="24">
        <f>IF(BD122&lt;=0,0,BD122*Schulden!F21/12)</f>
        <v/>
      </c>
      <c r="BF122" s="24">
        <f>IF(BD122&lt;=0,0,MIN(BD122+BE122,MIN(Schulden!G21,BD122+BE122)+MIN(MAX(0,Strategie!$C$9+SUMIFS(Sonderzahlungen!$D$8:$D$67,Sonderzahlungen!$G$8:$G$67,$B122,Sonderzahlungen!$E$8:$E$67,"Nach Strategie")-(IF(AND(Schulden!J8&lt;Schulden!J21,D122&gt;0),MAX(0,D122+E122-MIN(Schulden!G8,D122+E122)),0)+IF(AND(Schulden!J9&lt;Schulden!J21,H122&gt;0),MAX(0,H122+I122-MIN(Schulden!G9,H122+I122)),0)+IF(AND(Schulden!J10&lt;Schulden!J21,L122&gt;0),MAX(0,L122+M122-MIN(Schulden!G10,L122+M122)),0)+IF(AND(Schulden!J11&lt;Schulden!J21,P122&gt;0),MAX(0,P122+Q122-MIN(Schulden!G11,P122+Q122)),0)+IF(AND(Schulden!J12&lt;Schulden!J21,T122&gt;0),MAX(0,T122+U122-MIN(Schulden!G12,T122+U122)),0)+IF(AND(Schulden!J13&lt;Schulden!J21,X122&gt;0),MAX(0,X122+Y122-MIN(Schulden!G13,X122+Y122)),0)+IF(AND(Schulden!J14&lt;Schulden!J21,AB122&gt;0),MAX(0,AB122+AC122-MIN(Schulden!G14,AB122+AC122)),0)+IF(AND(Schulden!J15&lt;Schulden!J21,AF122&gt;0),MAX(0,AF122+AG122-MIN(Schulden!G15,AF122+AG122)),0)+IF(AND(Schulden!J16&lt;Schulden!J21,AJ122&gt;0),MAX(0,AJ122+AK122-MIN(Schulden!G16,AJ122+AK122)),0)+IF(AND(Schulden!J17&lt;Schulden!J21,AN122&gt;0),MAX(0,AN122+AO122-MIN(Schulden!G17,AN122+AO122)),0)+IF(AND(Schulden!J18&lt;Schulden!J21,AR122&gt;0),MAX(0,AR122+AS122-MIN(Schulden!G18,AR122+AS122)),0)+IF(AND(Schulden!J19&lt;Schulden!J21,AV122&gt;0),MAX(0,AV122+AW122-MIN(Schulden!G19,AV122+AW122)),0)+IF(AND(Schulden!J20&lt;Schulden!J21,AZ122&gt;0),MAX(0,AZ122+BA122-MIN(Schulden!G20,AZ122+BA122)),0)+IF(AND(Schulden!J21&lt;Schulden!J21,BD122&gt;0),MAX(0,BD122+BE122-MIN(Schulden!G21,BD122+BE122)),0)+IF(AND(Schulden!J22&lt;Schulden!J21,BH122&gt;0),MAX(0,BH122+BI122-MIN(Schulden!G22,BH122+BI122)),0))),MAX(0,BD122+BE122-MIN(Schulden!G21,BD122+BE122)))+SUMIFS(Sonderzahlungen!$D$8:$D$67,Sonderzahlungen!$G$8:$G$67,$B122,Sonderzahlungen!$E$8:$E$67,"Gezielte Schuld",Sonderzahlungen!$F$8:$F$67,Schulden!B21)))</f>
        <v/>
      </c>
      <c r="BG122" s="24">
        <f>MAX(0,BD122+BE122-BF122)</f>
        <v/>
      </c>
      <c r="BH122" s="24">
        <f>BK121</f>
        <v/>
      </c>
      <c r="BI122" s="24">
        <f>IF(BH122&lt;=0,0,BH122*Schulden!F22/12)</f>
        <v/>
      </c>
      <c r="BJ122" s="24">
        <f>IF(BH122&lt;=0,0,MIN(BH122+BI122,MIN(Schulden!G22,BH122+BI122)+MIN(MAX(0,Strategie!$C$9+SUMIFS(Sonderzahlungen!$D$8:$D$67,Sonderzahlungen!$G$8:$G$67,$B122,Sonderzahlungen!$E$8:$E$67,"Nach Strategie")-(IF(AND(Schulden!J8&lt;Schulden!J22,D122&gt;0),MAX(0,D122+E122-MIN(Schulden!G8,D122+E122)),0)+IF(AND(Schulden!J9&lt;Schulden!J22,H122&gt;0),MAX(0,H122+I122-MIN(Schulden!G9,H122+I122)),0)+IF(AND(Schulden!J10&lt;Schulden!J22,L122&gt;0),MAX(0,L122+M122-MIN(Schulden!G10,L122+M122)),0)+IF(AND(Schulden!J11&lt;Schulden!J22,P122&gt;0),MAX(0,P122+Q122-MIN(Schulden!G11,P122+Q122)),0)+IF(AND(Schulden!J12&lt;Schulden!J22,T122&gt;0),MAX(0,T122+U122-MIN(Schulden!G12,T122+U122)),0)+IF(AND(Schulden!J13&lt;Schulden!J22,X122&gt;0),MAX(0,X122+Y122-MIN(Schulden!G13,X122+Y122)),0)+IF(AND(Schulden!J14&lt;Schulden!J22,AB122&gt;0),MAX(0,AB122+AC122-MIN(Schulden!G14,AB122+AC122)),0)+IF(AND(Schulden!J15&lt;Schulden!J22,AF122&gt;0),MAX(0,AF122+AG122-MIN(Schulden!G15,AF122+AG122)),0)+IF(AND(Schulden!J16&lt;Schulden!J22,AJ122&gt;0),MAX(0,AJ122+AK122-MIN(Schulden!G16,AJ122+AK122)),0)+IF(AND(Schulden!J17&lt;Schulden!J22,AN122&gt;0),MAX(0,AN122+AO122-MIN(Schulden!G17,AN122+AO122)),0)+IF(AND(Schulden!J18&lt;Schulden!J22,AR122&gt;0),MAX(0,AR122+AS122-MIN(Schulden!G18,AR122+AS122)),0)+IF(AND(Schulden!J19&lt;Schulden!J22,AV122&gt;0),MAX(0,AV122+AW122-MIN(Schulden!G19,AV122+AW122)),0)+IF(AND(Schulden!J20&lt;Schulden!J22,AZ122&gt;0),MAX(0,AZ122+BA122-MIN(Schulden!G20,AZ122+BA122)),0)+IF(AND(Schulden!J21&lt;Schulden!J22,BD122&gt;0),MAX(0,BD122+BE122-MIN(Schulden!G21,BD122+BE122)),0)+IF(AND(Schulden!J22&lt;Schulden!J22,BH122&gt;0),MAX(0,BH122+BI122-MIN(Schulden!G22,BH122+BI122)),0))),MAX(0,BH122+BI122-MIN(Schulden!G22,BH122+BI122)))+SUMIFS(Sonderzahlungen!$D$8:$D$67,Sonderzahlungen!$G$8:$G$67,$B122,Sonderzahlungen!$E$8:$E$67,"Gezielte Schuld",Sonderzahlungen!$F$8:$F$67,Schulden!B22)))</f>
        <v/>
      </c>
      <c r="BK122" s="24">
        <f>MAX(0,BH122+BI122-BJ122)</f>
        <v/>
      </c>
    </row>
    <row r="123">
      <c r="B123" s="23">
        <f>EDATE(B122,1)</f>
        <v/>
      </c>
      <c r="C123" s="24">
        <f>SUMIFS(Sonderzahlungen!$D$8:$D$67,Sonderzahlungen!$G$8:$G$67,B123)</f>
        <v/>
      </c>
      <c r="D123" s="24">
        <f>G122</f>
        <v/>
      </c>
      <c r="E123" s="24">
        <f>IF(D123&lt;=0,0,D123*Schulden!F8/12)</f>
        <v/>
      </c>
      <c r="F123" s="24">
        <f>IF(D123&lt;=0,0,MIN(D123+E123,MIN(Schulden!G8,D123+E123)+MIN(MAX(0,Strategie!$C$9+SUMIFS(Sonderzahlungen!$D$8:$D$67,Sonderzahlungen!$G$8:$G$67,$B123,Sonderzahlungen!$E$8:$E$67,"Nach Strategie")-(IF(AND(Schulden!J8&lt;Schulden!J8,D123&gt;0),MAX(0,D123+E123-MIN(Schulden!G8,D123+E123)),0)+IF(AND(Schulden!J9&lt;Schulden!J8,H123&gt;0),MAX(0,H123+I123-MIN(Schulden!G9,H123+I123)),0)+IF(AND(Schulden!J10&lt;Schulden!J8,L123&gt;0),MAX(0,L123+M123-MIN(Schulden!G10,L123+M123)),0)+IF(AND(Schulden!J11&lt;Schulden!J8,P123&gt;0),MAX(0,P123+Q123-MIN(Schulden!G11,P123+Q123)),0)+IF(AND(Schulden!J12&lt;Schulden!J8,T123&gt;0),MAX(0,T123+U123-MIN(Schulden!G12,T123+U123)),0)+IF(AND(Schulden!J13&lt;Schulden!J8,X123&gt;0),MAX(0,X123+Y123-MIN(Schulden!G13,X123+Y123)),0)+IF(AND(Schulden!J14&lt;Schulden!J8,AB123&gt;0),MAX(0,AB123+AC123-MIN(Schulden!G14,AB123+AC123)),0)+IF(AND(Schulden!J15&lt;Schulden!J8,AF123&gt;0),MAX(0,AF123+AG123-MIN(Schulden!G15,AF123+AG123)),0)+IF(AND(Schulden!J16&lt;Schulden!J8,AJ123&gt;0),MAX(0,AJ123+AK123-MIN(Schulden!G16,AJ123+AK123)),0)+IF(AND(Schulden!J17&lt;Schulden!J8,AN123&gt;0),MAX(0,AN123+AO123-MIN(Schulden!G17,AN123+AO123)),0)+IF(AND(Schulden!J18&lt;Schulden!J8,AR123&gt;0),MAX(0,AR123+AS123-MIN(Schulden!G18,AR123+AS123)),0)+IF(AND(Schulden!J19&lt;Schulden!J8,AV123&gt;0),MAX(0,AV123+AW123-MIN(Schulden!G19,AV123+AW123)),0)+IF(AND(Schulden!J20&lt;Schulden!J8,AZ123&gt;0),MAX(0,AZ123+BA123-MIN(Schulden!G20,AZ123+BA123)),0)+IF(AND(Schulden!J21&lt;Schulden!J8,BD123&gt;0),MAX(0,BD123+BE123-MIN(Schulden!G21,BD123+BE123)),0)+IF(AND(Schulden!J22&lt;Schulden!J8,BH123&gt;0),MAX(0,BH123+BI123-MIN(Schulden!G22,BH123+BI123)),0))),MAX(0,D123+E123-MIN(Schulden!G8,D123+E123)))+SUMIFS(Sonderzahlungen!$D$8:$D$67,Sonderzahlungen!$G$8:$G$67,$B123,Sonderzahlungen!$E$8:$E$67,"Gezielte Schuld",Sonderzahlungen!$F$8:$F$67,Schulden!B8)))</f>
        <v/>
      </c>
      <c r="G123" s="24">
        <f>MAX(0,D123+E123-F123)</f>
        <v/>
      </c>
      <c r="H123" s="24">
        <f>K122</f>
        <v/>
      </c>
      <c r="I123" s="24">
        <f>IF(H123&lt;=0,0,H123*Schulden!F9/12)</f>
        <v/>
      </c>
      <c r="J123" s="24">
        <f>IF(H123&lt;=0,0,MIN(H123+I123,MIN(Schulden!G9,H123+I123)+MIN(MAX(0,Strategie!$C$9+SUMIFS(Sonderzahlungen!$D$8:$D$67,Sonderzahlungen!$G$8:$G$67,$B123,Sonderzahlungen!$E$8:$E$67,"Nach Strategie")-(IF(AND(Schulden!J8&lt;Schulden!J9,D123&gt;0),MAX(0,D123+E123-MIN(Schulden!G8,D123+E123)),0)+IF(AND(Schulden!J9&lt;Schulden!J9,H123&gt;0),MAX(0,H123+I123-MIN(Schulden!G9,H123+I123)),0)+IF(AND(Schulden!J10&lt;Schulden!J9,L123&gt;0),MAX(0,L123+M123-MIN(Schulden!G10,L123+M123)),0)+IF(AND(Schulden!J11&lt;Schulden!J9,P123&gt;0),MAX(0,P123+Q123-MIN(Schulden!G11,P123+Q123)),0)+IF(AND(Schulden!J12&lt;Schulden!J9,T123&gt;0),MAX(0,T123+U123-MIN(Schulden!G12,T123+U123)),0)+IF(AND(Schulden!J13&lt;Schulden!J9,X123&gt;0),MAX(0,X123+Y123-MIN(Schulden!G13,X123+Y123)),0)+IF(AND(Schulden!J14&lt;Schulden!J9,AB123&gt;0),MAX(0,AB123+AC123-MIN(Schulden!G14,AB123+AC123)),0)+IF(AND(Schulden!J15&lt;Schulden!J9,AF123&gt;0),MAX(0,AF123+AG123-MIN(Schulden!G15,AF123+AG123)),0)+IF(AND(Schulden!J16&lt;Schulden!J9,AJ123&gt;0),MAX(0,AJ123+AK123-MIN(Schulden!G16,AJ123+AK123)),0)+IF(AND(Schulden!J17&lt;Schulden!J9,AN123&gt;0),MAX(0,AN123+AO123-MIN(Schulden!G17,AN123+AO123)),0)+IF(AND(Schulden!J18&lt;Schulden!J9,AR123&gt;0),MAX(0,AR123+AS123-MIN(Schulden!G18,AR123+AS123)),0)+IF(AND(Schulden!J19&lt;Schulden!J9,AV123&gt;0),MAX(0,AV123+AW123-MIN(Schulden!G19,AV123+AW123)),0)+IF(AND(Schulden!J20&lt;Schulden!J9,AZ123&gt;0),MAX(0,AZ123+BA123-MIN(Schulden!G20,AZ123+BA123)),0)+IF(AND(Schulden!J21&lt;Schulden!J9,BD123&gt;0),MAX(0,BD123+BE123-MIN(Schulden!G21,BD123+BE123)),0)+IF(AND(Schulden!J22&lt;Schulden!J9,BH123&gt;0),MAX(0,BH123+BI123-MIN(Schulden!G22,BH123+BI123)),0))),MAX(0,H123+I123-MIN(Schulden!G9,H123+I123)))+SUMIFS(Sonderzahlungen!$D$8:$D$67,Sonderzahlungen!$G$8:$G$67,$B123,Sonderzahlungen!$E$8:$E$67,"Gezielte Schuld",Sonderzahlungen!$F$8:$F$67,Schulden!B9)))</f>
        <v/>
      </c>
      <c r="K123" s="24">
        <f>MAX(0,H123+I123-J123)</f>
        <v/>
      </c>
      <c r="L123" s="24">
        <f>O122</f>
        <v/>
      </c>
      <c r="M123" s="24">
        <f>IF(L123&lt;=0,0,L123*Schulden!F10/12)</f>
        <v/>
      </c>
      <c r="N123" s="24">
        <f>IF(L123&lt;=0,0,MIN(L123+M123,MIN(Schulden!G10,L123+M123)+MIN(MAX(0,Strategie!$C$9+SUMIFS(Sonderzahlungen!$D$8:$D$67,Sonderzahlungen!$G$8:$G$67,$B123,Sonderzahlungen!$E$8:$E$67,"Nach Strategie")-(IF(AND(Schulden!J8&lt;Schulden!J10,D123&gt;0),MAX(0,D123+E123-MIN(Schulden!G8,D123+E123)),0)+IF(AND(Schulden!J9&lt;Schulden!J10,H123&gt;0),MAX(0,H123+I123-MIN(Schulden!G9,H123+I123)),0)+IF(AND(Schulden!J10&lt;Schulden!J10,L123&gt;0),MAX(0,L123+M123-MIN(Schulden!G10,L123+M123)),0)+IF(AND(Schulden!J11&lt;Schulden!J10,P123&gt;0),MAX(0,P123+Q123-MIN(Schulden!G11,P123+Q123)),0)+IF(AND(Schulden!J12&lt;Schulden!J10,T123&gt;0),MAX(0,T123+U123-MIN(Schulden!G12,T123+U123)),0)+IF(AND(Schulden!J13&lt;Schulden!J10,X123&gt;0),MAX(0,X123+Y123-MIN(Schulden!G13,X123+Y123)),0)+IF(AND(Schulden!J14&lt;Schulden!J10,AB123&gt;0),MAX(0,AB123+AC123-MIN(Schulden!G14,AB123+AC123)),0)+IF(AND(Schulden!J15&lt;Schulden!J10,AF123&gt;0),MAX(0,AF123+AG123-MIN(Schulden!G15,AF123+AG123)),0)+IF(AND(Schulden!J16&lt;Schulden!J10,AJ123&gt;0),MAX(0,AJ123+AK123-MIN(Schulden!G16,AJ123+AK123)),0)+IF(AND(Schulden!J17&lt;Schulden!J10,AN123&gt;0),MAX(0,AN123+AO123-MIN(Schulden!G17,AN123+AO123)),0)+IF(AND(Schulden!J18&lt;Schulden!J10,AR123&gt;0),MAX(0,AR123+AS123-MIN(Schulden!G18,AR123+AS123)),0)+IF(AND(Schulden!J19&lt;Schulden!J10,AV123&gt;0),MAX(0,AV123+AW123-MIN(Schulden!G19,AV123+AW123)),0)+IF(AND(Schulden!J20&lt;Schulden!J10,AZ123&gt;0),MAX(0,AZ123+BA123-MIN(Schulden!G20,AZ123+BA123)),0)+IF(AND(Schulden!J21&lt;Schulden!J10,BD123&gt;0),MAX(0,BD123+BE123-MIN(Schulden!G21,BD123+BE123)),0)+IF(AND(Schulden!J22&lt;Schulden!J10,BH123&gt;0),MAX(0,BH123+BI123-MIN(Schulden!G22,BH123+BI123)),0))),MAX(0,L123+M123-MIN(Schulden!G10,L123+M123)))+SUMIFS(Sonderzahlungen!$D$8:$D$67,Sonderzahlungen!$G$8:$G$67,$B123,Sonderzahlungen!$E$8:$E$67,"Gezielte Schuld",Sonderzahlungen!$F$8:$F$67,Schulden!B10)))</f>
        <v/>
      </c>
      <c r="O123" s="24">
        <f>MAX(0,L123+M123-N123)</f>
        <v/>
      </c>
      <c r="P123" s="24">
        <f>S122</f>
        <v/>
      </c>
      <c r="Q123" s="24">
        <f>IF(P123&lt;=0,0,P123*Schulden!F11/12)</f>
        <v/>
      </c>
      <c r="R123" s="24">
        <f>IF(P123&lt;=0,0,MIN(P123+Q123,MIN(Schulden!G11,P123+Q123)+MIN(MAX(0,Strategie!$C$9+SUMIFS(Sonderzahlungen!$D$8:$D$67,Sonderzahlungen!$G$8:$G$67,$B123,Sonderzahlungen!$E$8:$E$67,"Nach Strategie")-(IF(AND(Schulden!J8&lt;Schulden!J11,D123&gt;0),MAX(0,D123+E123-MIN(Schulden!G8,D123+E123)),0)+IF(AND(Schulden!J9&lt;Schulden!J11,H123&gt;0),MAX(0,H123+I123-MIN(Schulden!G9,H123+I123)),0)+IF(AND(Schulden!J10&lt;Schulden!J11,L123&gt;0),MAX(0,L123+M123-MIN(Schulden!G10,L123+M123)),0)+IF(AND(Schulden!J11&lt;Schulden!J11,P123&gt;0),MAX(0,P123+Q123-MIN(Schulden!G11,P123+Q123)),0)+IF(AND(Schulden!J12&lt;Schulden!J11,T123&gt;0),MAX(0,T123+U123-MIN(Schulden!G12,T123+U123)),0)+IF(AND(Schulden!J13&lt;Schulden!J11,X123&gt;0),MAX(0,X123+Y123-MIN(Schulden!G13,X123+Y123)),0)+IF(AND(Schulden!J14&lt;Schulden!J11,AB123&gt;0),MAX(0,AB123+AC123-MIN(Schulden!G14,AB123+AC123)),0)+IF(AND(Schulden!J15&lt;Schulden!J11,AF123&gt;0),MAX(0,AF123+AG123-MIN(Schulden!G15,AF123+AG123)),0)+IF(AND(Schulden!J16&lt;Schulden!J11,AJ123&gt;0),MAX(0,AJ123+AK123-MIN(Schulden!G16,AJ123+AK123)),0)+IF(AND(Schulden!J17&lt;Schulden!J11,AN123&gt;0),MAX(0,AN123+AO123-MIN(Schulden!G17,AN123+AO123)),0)+IF(AND(Schulden!J18&lt;Schulden!J11,AR123&gt;0),MAX(0,AR123+AS123-MIN(Schulden!G18,AR123+AS123)),0)+IF(AND(Schulden!J19&lt;Schulden!J11,AV123&gt;0),MAX(0,AV123+AW123-MIN(Schulden!G19,AV123+AW123)),0)+IF(AND(Schulden!J20&lt;Schulden!J11,AZ123&gt;0),MAX(0,AZ123+BA123-MIN(Schulden!G20,AZ123+BA123)),0)+IF(AND(Schulden!J21&lt;Schulden!J11,BD123&gt;0),MAX(0,BD123+BE123-MIN(Schulden!G21,BD123+BE123)),0)+IF(AND(Schulden!J22&lt;Schulden!J11,BH123&gt;0),MAX(0,BH123+BI123-MIN(Schulden!G22,BH123+BI123)),0))),MAX(0,P123+Q123-MIN(Schulden!G11,P123+Q123)))+SUMIFS(Sonderzahlungen!$D$8:$D$67,Sonderzahlungen!$G$8:$G$67,$B123,Sonderzahlungen!$E$8:$E$67,"Gezielte Schuld",Sonderzahlungen!$F$8:$F$67,Schulden!B11)))</f>
        <v/>
      </c>
      <c r="S123" s="24">
        <f>MAX(0,P123+Q123-R123)</f>
        <v/>
      </c>
      <c r="T123" s="24">
        <f>W122</f>
        <v/>
      </c>
      <c r="U123" s="24">
        <f>IF(T123&lt;=0,0,T123*Schulden!F12/12)</f>
        <v/>
      </c>
      <c r="V123" s="24">
        <f>IF(T123&lt;=0,0,MIN(T123+U123,MIN(Schulden!G12,T123+U123)+MIN(MAX(0,Strategie!$C$9+SUMIFS(Sonderzahlungen!$D$8:$D$67,Sonderzahlungen!$G$8:$G$67,$B123,Sonderzahlungen!$E$8:$E$67,"Nach Strategie")-(IF(AND(Schulden!J8&lt;Schulden!J12,D123&gt;0),MAX(0,D123+E123-MIN(Schulden!G8,D123+E123)),0)+IF(AND(Schulden!J9&lt;Schulden!J12,H123&gt;0),MAX(0,H123+I123-MIN(Schulden!G9,H123+I123)),0)+IF(AND(Schulden!J10&lt;Schulden!J12,L123&gt;0),MAX(0,L123+M123-MIN(Schulden!G10,L123+M123)),0)+IF(AND(Schulden!J11&lt;Schulden!J12,P123&gt;0),MAX(0,P123+Q123-MIN(Schulden!G11,P123+Q123)),0)+IF(AND(Schulden!J12&lt;Schulden!J12,T123&gt;0),MAX(0,T123+U123-MIN(Schulden!G12,T123+U123)),0)+IF(AND(Schulden!J13&lt;Schulden!J12,X123&gt;0),MAX(0,X123+Y123-MIN(Schulden!G13,X123+Y123)),0)+IF(AND(Schulden!J14&lt;Schulden!J12,AB123&gt;0),MAX(0,AB123+AC123-MIN(Schulden!G14,AB123+AC123)),0)+IF(AND(Schulden!J15&lt;Schulden!J12,AF123&gt;0),MAX(0,AF123+AG123-MIN(Schulden!G15,AF123+AG123)),0)+IF(AND(Schulden!J16&lt;Schulden!J12,AJ123&gt;0),MAX(0,AJ123+AK123-MIN(Schulden!G16,AJ123+AK123)),0)+IF(AND(Schulden!J17&lt;Schulden!J12,AN123&gt;0),MAX(0,AN123+AO123-MIN(Schulden!G17,AN123+AO123)),0)+IF(AND(Schulden!J18&lt;Schulden!J12,AR123&gt;0),MAX(0,AR123+AS123-MIN(Schulden!G18,AR123+AS123)),0)+IF(AND(Schulden!J19&lt;Schulden!J12,AV123&gt;0),MAX(0,AV123+AW123-MIN(Schulden!G19,AV123+AW123)),0)+IF(AND(Schulden!J20&lt;Schulden!J12,AZ123&gt;0),MAX(0,AZ123+BA123-MIN(Schulden!G20,AZ123+BA123)),0)+IF(AND(Schulden!J21&lt;Schulden!J12,BD123&gt;0),MAX(0,BD123+BE123-MIN(Schulden!G21,BD123+BE123)),0)+IF(AND(Schulden!J22&lt;Schulden!J12,BH123&gt;0),MAX(0,BH123+BI123-MIN(Schulden!G22,BH123+BI123)),0))),MAX(0,T123+U123-MIN(Schulden!G12,T123+U123)))+SUMIFS(Sonderzahlungen!$D$8:$D$67,Sonderzahlungen!$G$8:$G$67,$B123,Sonderzahlungen!$E$8:$E$67,"Gezielte Schuld",Sonderzahlungen!$F$8:$F$67,Schulden!B12)))</f>
        <v/>
      </c>
      <c r="W123" s="24">
        <f>MAX(0,T123+U123-V123)</f>
        <v/>
      </c>
      <c r="X123" s="24">
        <f>AA122</f>
        <v/>
      </c>
      <c r="Y123" s="24">
        <f>IF(X123&lt;=0,0,X123*Schulden!F13/12)</f>
        <v/>
      </c>
      <c r="Z123" s="24">
        <f>IF(X123&lt;=0,0,MIN(X123+Y123,MIN(Schulden!G13,X123+Y123)+MIN(MAX(0,Strategie!$C$9+SUMIFS(Sonderzahlungen!$D$8:$D$67,Sonderzahlungen!$G$8:$G$67,$B123,Sonderzahlungen!$E$8:$E$67,"Nach Strategie")-(IF(AND(Schulden!J8&lt;Schulden!J13,D123&gt;0),MAX(0,D123+E123-MIN(Schulden!G8,D123+E123)),0)+IF(AND(Schulden!J9&lt;Schulden!J13,H123&gt;0),MAX(0,H123+I123-MIN(Schulden!G9,H123+I123)),0)+IF(AND(Schulden!J10&lt;Schulden!J13,L123&gt;0),MAX(0,L123+M123-MIN(Schulden!G10,L123+M123)),0)+IF(AND(Schulden!J11&lt;Schulden!J13,P123&gt;0),MAX(0,P123+Q123-MIN(Schulden!G11,P123+Q123)),0)+IF(AND(Schulden!J12&lt;Schulden!J13,T123&gt;0),MAX(0,T123+U123-MIN(Schulden!G12,T123+U123)),0)+IF(AND(Schulden!J13&lt;Schulden!J13,X123&gt;0),MAX(0,X123+Y123-MIN(Schulden!G13,X123+Y123)),0)+IF(AND(Schulden!J14&lt;Schulden!J13,AB123&gt;0),MAX(0,AB123+AC123-MIN(Schulden!G14,AB123+AC123)),0)+IF(AND(Schulden!J15&lt;Schulden!J13,AF123&gt;0),MAX(0,AF123+AG123-MIN(Schulden!G15,AF123+AG123)),0)+IF(AND(Schulden!J16&lt;Schulden!J13,AJ123&gt;0),MAX(0,AJ123+AK123-MIN(Schulden!G16,AJ123+AK123)),0)+IF(AND(Schulden!J17&lt;Schulden!J13,AN123&gt;0),MAX(0,AN123+AO123-MIN(Schulden!G17,AN123+AO123)),0)+IF(AND(Schulden!J18&lt;Schulden!J13,AR123&gt;0),MAX(0,AR123+AS123-MIN(Schulden!G18,AR123+AS123)),0)+IF(AND(Schulden!J19&lt;Schulden!J13,AV123&gt;0),MAX(0,AV123+AW123-MIN(Schulden!G19,AV123+AW123)),0)+IF(AND(Schulden!J20&lt;Schulden!J13,AZ123&gt;0),MAX(0,AZ123+BA123-MIN(Schulden!G20,AZ123+BA123)),0)+IF(AND(Schulden!J21&lt;Schulden!J13,BD123&gt;0),MAX(0,BD123+BE123-MIN(Schulden!G21,BD123+BE123)),0)+IF(AND(Schulden!J22&lt;Schulden!J13,BH123&gt;0),MAX(0,BH123+BI123-MIN(Schulden!G22,BH123+BI123)),0))),MAX(0,X123+Y123-MIN(Schulden!G13,X123+Y123)))+SUMIFS(Sonderzahlungen!$D$8:$D$67,Sonderzahlungen!$G$8:$G$67,$B123,Sonderzahlungen!$E$8:$E$67,"Gezielte Schuld",Sonderzahlungen!$F$8:$F$67,Schulden!B13)))</f>
        <v/>
      </c>
      <c r="AA123" s="24">
        <f>MAX(0,X123+Y123-Z123)</f>
        <v/>
      </c>
      <c r="AB123" s="24">
        <f>AE122</f>
        <v/>
      </c>
      <c r="AC123" s="24">
        <f>IF(AB123&lt;=0,0,AB123*Schulden!F14/12)</f>
        <v/>
      </c>
      <c r="AD123" s="24">
        <f>IF(AB123&lt;=0,0,MIN(AB123+AC123,MIN(Schulden!G14,AB123+AC123)+MIN(MAX(0,Strategie!$C$9+SUMIFS(Sonderzahlungen!$D$8:$D$67,Sonderzahlungen!$G$8:$G$67,$B123,Sonderzahlungen!$E$8:$E$67,"Nach Strategie")-(IF(AND(Schulden!J8&lt;Schulden!J14,D123&gt;0),MAX(0,D123+E123-MIN(Schulden!G8,D123+E123)),0)+IF(AND(Schulden!J9&lt;Schulden!J14,H123&gt;0),MAX(0,H123+I123-MIN(Schulden!G9,H123+I123)),0)+IF(AND(Schulden!J10&lt;Schulden!J14,L123&gt;0),MAX(0,L123+M123-MIN(Schulden!G10,L123+M123)),0)+IF(AND(Schulden!J11&lt;Schulden!J14,P123&gt;0),MAX(0,P123+Q123-MIN(Schulden!G11,P123+Q123)),0)+IF(AND(Schulden!J12&lt;Schulden!J14,T123&gt;0),MAX(0,T123+U123-MIN(Schulden!G12,T123+U123)),0)+IF(AND(Schulden!J13&lt;Schulden!J14,X123&gt;0),MAX(0,X123+Y123-MIN(Schulden!G13,X123+Y123)),0)+IF(AND(Schulden!J14&lt;Schulden!J14,AB123&gt;0),MAX(0,AB123+AC123-MIN(Schulden!G14,AB123+AC123)),0)+IF(AND(Schulden!J15&lt;Schulden!J14,AF123&gt;0),MAX(0,AF123+AG123-MIN(Schulden!G15,AF123+AG123)),0)+IF(AND(Schulden!J16&lt;Schulden!J14,AJ123&gt;0),MAX(0,AJ123+AK123-MIN(Schulden!G16,AJ123+AK123)),0)+IF(AND(Schulden!J17&lt;Schulden!J14,AN123&gt;0),MAX(0,AN123+AO123-MIN(Schulden!G17,AN123+AO123)),0)+IF(AND(Schulden!J18&lt;Schulden!J14,AR123&gt;0),MAX(0,AR123+AS123-MIN(Schulden!G18,AR123+AS123)),0)+IF(AND(Schulden!J19&lt;Schulden!J14,AV123&gt;0),MAX(0,AV123+AW123-MIN(Schulden!G19,AV123+AW123)),0)+IF(AND(Schulden!J20&lt;Schulden!J14,AZ123&gt;0),MAX(0,AZ123+BA123-MIN(Schulden!G20,AZ123+BA123)),0)+IF(AND(Schulden!J21&lt;Schulden!J14,BD123&gt;0),MAX(0,BD123+BE123-MIN(Schulden!G21,BD123+BE123)),0)+IF(AND(Schulden!J22&lt;Schulden!J14,BH123&gt;0),MAX(0,BH123+BI123-MIN(Schulden!G22,BH123+BI123)),0))),MAX(0,AB123+AC123-MIN(Schulden!G14,AB123+AC123)))+SUMIFS(Sonderzahlungen!$D$8:$D$67,Sonderzahlungen!$G$8:$G$67,$B123,Sonderzahlungen!$E$8:$E$67,"Gezielte Schuld",Sonderzahlungen!$F$8:$F$67,Schulden!B14)))</f>
        <v/>
      </c>
      <c r="AE123" s="24">
        <f>MAX(0,AB123+AC123-AD123)</f>
        <v/>
      </c>
      <c r="AF123" s="24">
        <f>AI122</f>
        <v/>
      </c>
      <c r="AG123" s="24">
        <f>IF(AF123&lt;=0,0,AF123*Schulden!F15/12)</f>
        <v/>
      </c>
      <c r="AH123" s="24">
        <f>IF(AF123&lt;=0,0,MIN(AF123+AG123,MIN(Schulden!G15,AF123+AG123)+MIN(MAX(0,Strategie!$C$9+SUMIFS(Sonderzahlungen!$D$8:$D$67,Sonderzahlungen!$G$8:$G$67,$B123,Sonderzahlungen!$E$8:$E$67,"Nach Strategie")-(IF(AND(Schulden!J8&lt;Schulden!J15,D123&gt;0),MAX(0,D123+E123-MIN(Schulden!G8,D123+E123)),0)+IF(AND(Schulden!J9&lt;Schulden!J15,H123&gt;0),MAX(0,H123+I123-MIN(Schulden!G9,H123+I123)),0)+IF(AND(Schulden!J10&lt;Schulden!J15,L123&gt;0),MAX(0,L123+M123-MIN(Schulden!G10,L123+M123)),0)+IF(AND(Schulden!J11&lt;Schulden!J15,P123&gt;0),MAX(0,P123+Q123-MIN(Schulden!G11,P123+Q123)),0)+IF(AND(Schulden!J12&lt;Schulden!J15,T123&gt;0),MAX(0,T123+U123-MIN(Schulden!G12,T123+U123)),0)+IF(AND(Schulden!J13&lt;Schulden!J15,X123&gt;0),MAX(0,X123+Y123-MIN(Schulden!G13,X123+Y123)),0)+IF(AND(Schulden!J14&lt;Schulden!J15,AB123&gt;0),MAX(0,AB123+AC123-MIN(Schulden!G14,AB123+AC123)),0)+IF(AND(Schulden!J15&lt;Schulden!J15,AF123&gt;0),MAX(0,AF123+AG123-MIN(Schulden!G15,AF123+AG123)),0)+IF(AND(Schulden!J16&lt;Schulden!J15,AJ123&gt;0),MAX(0,AJ123+AK123-MIN(Schulden!G16,AJ123+AK123)),0)+IF(AND(Schulden!J17&lt;Schulden!J15,AN123&gt;0),MAX(0,AN123+AO123-MIN(Schulden!G17,AN123+AO123)),0)+IF(AND(Schulden!J18&lt;Schulden!J15,AR123&gt;0),MAX(0,AR123+AS123-MIN(Schulden!G18,AR123+AS123)),0)+IF(AND(Schulden!J19&lt;Schulden!J15,AV123&gt;0),MAX(0,AV123+AW123-MIN(Schulden!G19,AV123+AW123)),0)+IF(AND(Schulden!J20&lt;Schulden!J15,AZ123&gt;0),MAX(0,AZ123+BA123-MIN(Schulden!G20,AZ123+BA123)),0)+IF(AND(Schulden!J21&lt;Schulden!J15,BD123&gt;0),MAX(0,BD123+BE123-MIN(Schulden!G21,BD123+BE123)),0)+IF(AND(Schulden!J22&lt;Schulden!J15,BH123&gt;0),MAX(0,BH123+BI123-MIN(Schulden!G22,BH123+BI123)),0))),MAX(0,AF123+AG123-MIN(Schulden!G15,AF123+AG123)))+SUMIFS(Sonderzahlungen!$D$8:$D$67,Sonderzahlungen!$G$8:$G$67,$B123,Sonderzahlungen!$E$8:$E$67,"Gezielte Schuld",Sonderzahlungen!$F$8:$F$67,Schulden!B15)))</f>
        <v/>
      </c>
      <c r="AI123" s="24">
        <f>MAX(0,AF123+AG123-AH123)</f>
        <v/>
      </c>
      <c r="AJ123" s="24">
        <f>AM122</f>
        <v/>
      </c>
      <c r="AK123" s="24">
        <f>IF(AJ123&lt;=0,0,AJ123*Schulden!F16/12)</f>
        <v/>
      </c>
      <c r="AL123" s="24">
        <f>IF(AJ123&lt;=0,0,MIN(AJ123+AK123,MIN(Schulden!G16,AJ123+AK123)+MIN(MAX(0,Strategie!$C$9+SUMIFS(Sonderzahlungen!$D$8:$D$67,Sonderzahlungen!$G$8:$G$67,$B123,Sonderzahlungen!$E$8:$E$67,"Nach Strategie")-(IF(AND(Schulden!J8&lt;Schulden!J16,D123&gt;0),MAX(0,D123+E123-MIN(Schulden!G8,D123+E123)),0)+IF(AND(Schulden!J9&lt;Schulden!J16,H123&gt;0),MAX(0,H123+I123-MIN(Schulden!G9,H123+I123)),0)+IF(AND(Schulden!J10&lt;Schulden!J16,L123&gt;0),MAX(0,L123+M123-MIN(Schulden!G10,L123+M123)),0)+IF(AND(Schulden!J11&lt;Schulden!J16,P123&gt;0),MAX(0,P123+Q123-MIN(Schulden!G11,P123+Q123)),0)+IF(AND(Schulden!J12&lt;Schulden!J16,T123&gt;0),MAX(0,T123+U123-MIN(Schulden!G12,T123+U123)),0)+IF(AND(Schulden!J13&lt;Schulden!J16,X123&gt;0),MAX(0,X123+Y123-MIN(Schulden!G13,X123+Y123)),0)+IF(AND(Schulden!J14&lt;Schulden!J16,AB123&gt;0),MAX(0,AB123+AC123-MIN(Schulden!G14,AB123+AC123)),0)+IF(AND(Schulden!J15&lt;Schulden!J16,AF123&gt;0),MAX(0,AF123+AG123-MIN(Schulden!G15,AF123+AG123)),0)+IF(AND(Schulden!J16&lt;Schulden!J16,AJ123&gt;0),MAX(0,AJ123+AK123-MIN(Schulden!G16,AJ123+AK123)),0)+IF(AND(Schulden!J17&lt;Schulden!J16,AN123&gt;0),MAX(0,AN123+AO123-MIN(Schulden!G17,AN123+AO123)),0)+IF(AND(Schulden!J18&lt;Schulden!J16,AR123&gt;0),MAX(0,AR123+AS123-MIN(Schulden!G18,AR123+AS123)),0)+IF(AND(Schulden!J19&lt;Schulden!J16,AV123&gt;0),MAX(0,AV123+AW123-MIN(Schulden!G19,AV123+AW123)),0)+IF(AND(Schulden!J20&lt;Schulden!J16,AZ123&gt;0),MAX(0,AZ123+BA123-MIN(Schulden!G20,AZ123+BA123)),0)+IF(AND(Schulden!J21&lt;Schulden!J16,BD123&gt;0),MAX(0,BD123+BE123-MIN(Schulden!G21,BD123+BE123)),0)+IF(AND(Schulden!J22&lt;Schulden!J16,BH123&gt;0),MAX(0,BH123+BI123-MIN(Schulden!G22,BH123+BI123)),0))),MAX(0,AJ123+AK123-MIN(Schulden!G16,AJ123+AK123)))+SUMIFS(Sonderzahlungen!$D$8:$D$67,Sonderzahlungen!$G$8:$G$67,$B123,Sonderzahlungen!$E$8:$E$67,"Gezielte Schuld",Sonderzahlungen!$F$8:$F$67,Schulden!B16)))</f>
        <v/>
      </c>
      <c r="AM123" s="24">
        <f>MAX(0,AJ123+AK123-AL123)</f>
        <v/>
      </c>
      <c r="AN123" s="24">
        <f>AQ122</f>
        <v/>
      </c>
      <c r="AO123" s="24">
        <f>IF(AN123&lt;=0,0,AN123*Schulden!F17/12)</f>
        <v/>
      </c>
      <c r="AP123" s="24">
        <f>IF(AN123&lt;=0,0,MIN(AN123+AO123,MIN(Schulden!G17,AN123+AO123)+MIN(MAX(0,Strategie!$C$9+SUMIFS(Sonderzahlungen!$D$8:$D$67,Sonderzahlungen!$G$8:$G$67,$B123,Sonderzahlungen!$E$8:$E$67,"Nach Strategie")-(IF(AND(Schulden!J8&lt;Schulden!J17,D123&gt;0),MAX(0,D123+E123-MIN(Schulden!G8,D123+E123)),0)+IF(AND(Schulden!J9&lt;Schulden!J17,H123&gt;0),MAX(0,H123+I123-MIN(Schulden!G9,H123+I123)),0)+IF(AND(Schulden!J10&lt;Schulden!J17,L123&gt;0),MAX(0,L123+M123-MIN(Schulden!G10,L123+M123)),0)+IF(AND(Schulden!J11&lt;Schulden!J17,P123&gt;0),MAX(0,P123+Q123-MIN(Schulden!G11,P123+Q123)),0)+IF(AND(Schulden!J12&lt;Schulden!J17,T123&gt;0),MAX(0,T123+U123-MIN(Schulden!G12,T123+U123)),0)+IF(AND(Schulden!J13&lt;Schulden!J17,X123&gt;0),MAX(0,X123+Y123-MIN(Schulden!G13,X123+Y123)),0)+IF(AND(Schulden!J14&lt;Schulden!J17,AB123&gt;0),MAX(0,AB123+AC123-MIN(Schulden!G14,AB123+AC123)),0)+IF(AND(Schulden!J15&lt;Schulden!J17,AF123&gt;0),MAX(0,AF123+AG123-MIN(Schulden!G15,AF123+AG123)),0)+IF(AND(Schulden!J16&lt;Schulden!J17,AJ123&gt;0),MAX(0,AJ123+AK123-MIN(Schulden!G16,AJ123+AK123)),0)+IF(AND(Schulden!J17&lt;Schulden!J17,AN123&gt;0),MAX(0,AN123+AO123-MIN(Schulden!G17,AN123+AO123)),0)+IF(AND(Schulden!J18&lt;Schulden!J17,AR123&gt;0),MAX(0,AR123+AS123-MIN(Schulden!G18,AR123+AS123)),0)+IF(AND(Schulden!J19&lt;Schulden!J17,AV123&gt;0),MAX(0,AV123+AW123-MIN(Schulden!G19,AV123+AW123)),0)+IF(AND(Schulden!J20&lt;Schulden!J17,AZ123&gt;0),MAX(0,AZ123+BA123-MIN(Schulden!G20,AZ123+BA123)),0)+IF(AND(Schulden!J21&lt;Schulden!J17,BD123&gt;0),MAX(0,BD123+BE123-MIN(Schulden!G21,BD123+BE123)),0)+IF(AND(Schulden!J22&lt;Schulden!J17,BH123&gt;0),MAX(0,BH123+BI123-MIN(Schulden!G22,BH123+BI123)),0))),MAX(0,AN123+AO123-MIN(Schulden!G17,AN123+AO123)))+SUMIFS(Sonderzahlungen!$D$8:$D$67,Sonderzahlungen!$G$8:$G$67,$B123,Sonderzahlungen!$E$8:$E$67,"Gezielte Schuld",Sonderzahlungen!$F$8:$F$67,Schulden!B17)))</f>
        <v/>
      </c>
      <c r="AQ123" s="24">
        <f>MAX(0,AN123+AO123-AP123)</f>
        <v/>
      </c>
      <c r="AR123" s="24">
        <f>AU122</f>
        <v/>
      </c>
      <c r="AS123" s="24">
        <f>IF(AR123&lt;=0,0,AR123*Schulden!F18/12)</f>
        <v/>
      </c>
      <c r="AT123" s="24">
        <f>IF(AR123&lt;=0,0,MIN(AR123+AS123,MIN(Schulden!G18,AR123+AS123)+MIN(MAX(0,Strategie!$C$9+SUMIFS(Sonderzahlungen!$D$8:$D$67,Sonderzahlungen!$G$8:$G$67,$B123,Sonderzahlungen!$E$8:$E$67,"Nach Strategie")-(IF(AND(Schulden!J8&lt;Schulden!J18,D123&gt;0),MAX(0,D123+E123-MIN(Schulden!G8,D123+E123)),0)+IF(AND(Schulden!J9&lt;Schulden!J18,H123&gt;0),MAX(0,H123+I123-MIN(Schulden!G9,H123+I123)),0)+IF(AND(Schulden!J10&lt;Schulden!J18,L123&gt;0),MAX(0,L123+M123-MIN(Schulden!G10,L123+M123)),0)+IF(AND(Schulden!J11&lt;Schulden!J18,P123&gt;0),MAX(0,P123+Q123-MIN(Schulden!G11,P123+Q123)),0)+IF(AND(Schulden!J12&lt;Schulden!J18,T123&gt;0),MAX(0,T123+U123-MIN(Schulden!G12,T123+U123)),0)+IF(AND(Schulden!J13&lt;Schulden!J18,X123&gt;0),MAX(0,X123+Y123-MIN(Schulden!G13,X123+Y123)),0)+IF(AND(Schulden!J14&lt;Schulden!J18,AB123&gt;0),MAX(0,AB123+AC123-MIN(Schulden!G14,AB123+AC123)),0)+IF(AND(Schulden!J15&lt;Schulden!J18,AF123&gt;0),MAX(0,AF123+AG123-MIN(Schulden!G15,AF123+AG123)),0)+IF(AND(Schulden!J16&lt;Schulden!J18,AJ123&gt;0),MAX(0,AJ123+AK123-MIN(Schulden!G16,AJ123+AK123)),0)+IF(AND(Schulden!J17&lt;Schulden!J18,AN123&gt;0),MAX(0,AN123+AO123-MIN(Schulden!G17,AN123+AO123)),0)+IF(AND(Schulden!J18&lt;Schulden!J18,AR123&gt;0),MAX(0,AR123+AS123-MIN(Schulden!G18,AR123+AS123)),0)+IF(AND(Schulden!J19&lt;Schulden!J18,AV123&gt;0),MAX(0,AV123+AW123-MIN(Schulden!G19,AV123+AW123)),0)+IF(AND(Schulden!J20&lt;Schulden!J18,AZ123&gt;0),MAX(0,AZ123+BA123-MIN(Schulden!G20,AZ123+BA123)),0)+IF(AND(Schulden!J21&lt;Schulden!J18,BD123&gt;0),MAX(0,BD123+BE123-MIN(Schulden!G21,BD123+BE123)),0)+IF(AND(Schulden!J22&lt;Schulden!J18,BH123&gt;0),MAX(0,BH123+BI123-MIN(Schulden!G22,BH123+BI123)),0))),MAX(0,AR123+AS123-MIN(Schulden!G18,AR123+AS123)))+SUMIFS(Sonderzahlungen!$D$8:$D$67,Sonderzahlungen!$G$8:$G$67,$B123,Sonderzahlungen!$E$8:$E$67,"Gezielte Schuld",Sonderzahlungen!$F$8:$F$67,Schulden!B18)))</f>
        <v/>
      </c>
      <c r="AU123" s="24">
        <f>MAX(0,AR123+AS123-AT123)</f>
        <v/>
      </c>
      <c r="AV123" s="24">
        <f>AY122</f>
        <v/>
      </c>
      <c r="AW123" s="24">
        <f>IF(AV123&lt;=0,0,AV123*Schulden!F19/12)</f>
        <v/>
      </c>
      <c r="AX123" s="24">
        <f>IF(AV123&lt;=0,0,MIN(AV123+AW123,MIN(Schulden!G19,AV123+AW123)+MIN(MAX(0,Strategie!$C$9+SUMIFS(Sonderzahlungen!$D$8:$D$67,Sonderzahlungen!$G$8:$G$67,$B123,Sonderzahlungen!$E$8:$E$67,"Nach Strategie")-(IF(AND(Schulden!J8&lt;Schulden!J19,D123&gt;0),MAX(0,D123+E123-MIN(Schulden!G8,D123+E123)),0)+IF(AND(Schulden!J9&lt;Schulden!J19,H123&gt;0),MAX(0,H123+I123-MIN(Schulden!G9,H123+I123)),0)+IF(AND(Schulden!J10&lt;Schulden!J19,L123&gt;0),MAX(0,L123+M123-MIN(Schulden!G10,L123+M123)),0)+IF(AND(Schulden!J11&lt;Schulden!J19,P123&gt;0),MAX(0,P123+Q123-MIN(Schulden!G11,P123+Q123)),0)+IF(AND(Schulden!J12&lt;Schulden!J19,T123&gt;0),MAX(0,T123+U123-MIN(Schulden!G12,T123+U123)),0)+IF(AND(Schulden!J13&lt;Schulden!J19,X123&gt;0),MAX(0,X123+Y123-MIN(Schulden!G13,X123+Y123)),0)+IF(AND(Schulden!J14&lt;Schulden!J19,AB123&gt;0),MAX(0,AB123+AC123-MIN(Schulden!G14,AB123+AC123)),0)+IF(AND(Schulden!J15&lt;Schulden!J19,AF123&gt;0),MAX(0,AF123+AG123-MIN(Schulden!G15,AF123+AG123)),0)+IF(AND(Schulden!J16&lt;Schulden!J19,AJ123&gt;0),MAX(0,AJ123+AK123-MIN(Schulden!G16,AJ123+AK123)),0)+IF(AND(Schulden!J17&lt;Schulden!J19,AN123&gt;0),MAX(0,AN123+AO123-MIN(Schulden!G17,AN123+AO123)),0)+IF(AND(Schulden!J18&lt;Schulden!J19,AR123&gt;0),MAX(0,AR123+AS123-MIN(Schulden!G18,AR123+AS123)),0)+IF(AND(Schulden!J19&lt;Schulden!J19,AV123&gt;0),MAX(0,AV123+AW123-MIN(Schulden!G19,AV123+AW123)),0)+IF(AND(Schulden!J20&lt;Schulden!J19,AZ123&gt;0),MAX(0,AZ123+BA123-MIN(Schulden!G20,AZ123+BA123)),0)+IF(AND(Schulden!J21&lt;Schulden!J19,BD123&gt;0),MAX(0,BD123+BE123-MIN(Schulden!G21,BD123+BE123)),0)+IF(AND(Schulden!J22&lt;Schulden!J19,BH123&gt;0),MAX(0,BH123+BI123-MIN(Schulden!G22,BH123+BI123)),0))),MAX(0,AV123+AW123-MIN(Schulden!G19,AV123+AW123)))+SUMIFS(Sonderzahlungen!$D$8:$D$67,Sonderzahlungen!$G$8:$G$67,$B123,Sonderzahlungen!$E$8:$E$67,"Gezielte Schuld",Sonderzahlungen!$F$8:$F$67,Schulden!B19)))</f>
        <v/>
      </c>
      <c r="AY123" s="24">
        <f>MAX(0,AV123+AW123-AX123)</f>
        <v/>
      </c>
      <c r="AZ123" s="24">
        <f>BC122</f>
        <v/>
      </c>
      <c r="BA123" s="24">
        <f>IF(AZ123&lt;=0,0,AZ123*Schulden!F20/12)</f>
        <v/>
      </c>
      <c r="BB123" s="24">
        <f>IF(AZ123&lt;=0,0,MIN(AZ123+BA123,MIN(Schulden!G20,AZ123+BA123)+MIN(MAX(0,Strategie!$C$9+SUMIFS(Sonderzahlungen!$D$8:$D$67,Sonderzahlungen!$G$8:$G$67,$B123,Sonderzahlungen!$E$8:$E$67,"Nach Strategie")-(IF(AND(Schulden!J8&lt;Schulden!J20,D123&gt;0),MAX(0,D123+E123-MIN(Schulden!G8,D123+E123)),0)+IF(AND(Schulden!J9&lt;Schulden!J20,H123&gt;0),MAX(0,H123+I123-MIN(Schulden!G9,H123+I123)),0)+IF(AND(Schulden!J10&lt;Schulden!J20,L123&gt;0),MAX(0,L123+M123-MIN(Schulden!G10,L123+M123)),0)+IF(AND(Schulden!J11&lt;Schulden!J20,P123&gt;0),MAX(0,P123+Q123-MIN(Schulden!G11,P123+Q123)),0)+IF(AND(Schulden!J12&lt;Schulden!J20,T123&gt;0),MAX(0,T123+U123-MIN(Schulden!G12,T123+U123)),0)+IF(AND(Schulden!J13&lt;Schulden!J20,X123&gt;0),MAX(0,X123+Y123-MIN(Schulden!G13,X123+Y123)),0)+IF(AND(Schulden!J14&lt;Schulden!J20,AB123&gt;0),MAX(0,AB123+AC123-MIN(Schulden!G14,AB123+AC123)),0)+IF(AND(Schulden!J15&lt;Schulden!J20,AF123&gt;0),MAX(0,AF123+AG123-MIN(Schulden!G15,AF123+AG123)),0)+IF(AND(Schulden!J16&lt;Schulden!J20,AJ123&gt;0),MAX(0,AJ123+AK123-MIN(Schulden!G16,AJ123+AK123)),0)+IF(AND(Schulden!J17&lt;Schulden!J20,AN123&gt;0),MAX(0,AN123+AO123-MIN(Schulden!G17,AN123+AO123)),0)+IF(AND(Schulden!J18&lt;Schulden!J20,AR123&gt;0),MAX(0,AR123+AS123-MIN(Schulden!G18,AR123+AS123)),0)+IF(AND(Schulden!J19&lt;Schulden!J20,AV123&gt;0),MAX(0,AV123+AW123-MIN(Schulden!G19,AV123+AW123)),0)+IF(AND(Schulden!J20&lt;Schulden!J20,AZ123&gt;0),MAX(0,AZ123+BA123-MIN(Schulden!G20,AZ123+BA123)),0)+IF(AND(Schulden!J21&lt;Schulden!J20,BD123&gt;0),MAX(0,BD123+BE123-MIN(Schulden!G21,BD123+BE123)),0)+IF(AND(Schulden!J22&lt;Schulden!J20,BH123&gt;0),MAX(0,BH123+BI123-MIN(Schulden!G22,BH123+BI123)),0))),MAX(0,AZ123+BA123-MIN(Schulden!G20,AZ123+BA123)))+SUMIFS(Sonderzahlungen!$D$8:$D$67,Sonderzahlungen!$G$8:$G$67,$B123,Sonderzahlungen!$E$8:$E$67,"Gezielte Schuld",Sonderzahlungen!$F$8:$F$67,Schulden!B20)))</f>
        <v/>
      </c>
      <c r="BC123" s="24">
        <f>MAX(0,AZ123+BA123-BB123)</f>
        <v/>
      </c>
      <c r="BD123" s="24">
        <f>BG122</f>
        <v/>
      </c>
      <c r="BE123" s="24">
        <f>IF(BD123&lt;=0,0,BD123*Schulden!F21/12)</f>
        <v/>
      </c>
      <c r="BF123" s="24">
        <f>IF(BD123&lt;=0,0,MIN(BD123+BE123,MIN(Schulden!G21,BD123+BE123)+MIN(MAX(0,Strategie!$C$9+SUMIFS(Sonderzahlungen!$D$8:$D$67,Sonderzahlungen!$G$8:$G$67,$B123,Sonderzahlungen!$E$8:$E$67,"Nach Strategie")-(IF(AND(Schulden!J8&lt;Schulden!J21,D123&gt;0),MAX(0,D123+E123-MIN(Schulden!G8,D123+E123)),0)+IF(AND(Schulden!J9&lt;Schulden!J21,H123&gt;0),MAX(0,H123+I123-MIN(Schulden!G9,H123+I123)),0)+IF(AND(Schulden!J10&lt;Schulden!J21,L123&gt;0),MAX(0,L123+M123-MIN(Schulden!G10,L123+M123)),0)+IF(AND(Schulden!J11&lt;Schulden!J21,P123&gt;0),MAX(0,P123+Q123-MIN(Schulden!G11,P123+Q123)),0)+IF(AND(Schulden!J12&lt;Schulden!J21,T123&gt;0),MAX(0,T123+U123-MIN(Schulden!G12,T123+U123)),0)+IF(AND(Schulden!J13&lt;Schulden!J21,X123&gt;0),MAX(0,X123+Y123-MIN(Schulden!G13,X123+Y123)),0)+IF(AND(Schulden!J14&lt;Schulden!J21,AB123&gt;0),MAX(0,AB123+AC123-MIN(Schulden!G14,AB123+AC123)),0)+IF(AND(Schulden!J15&lt;Schulden!J21,AF123&gt;0),MAX(0,AF123+AG123-MIN(Schulden!G15,AF123+AG123)),0)+IF(AND(Schulden!J16&lt;Schulden!J21,AJ123&gt;0),MAX(0,AJ123+AK123-MIN(Schulden!G16,AJ123+AK123)),0)+IF(AND(Schulden!J17&lt;Schulden!J21,AN123&gt;0),MAX(0,AN123+AO123-MIN(Schulden!G17,AN123+AO123)),0)+IF(AND(Schulden!J18&lt;Schulden!J21,AR123&gt;0),MAX(0,AR123+AS123-MIN(Schulden!G18,AR123+AS123)),0)+IF(AND(Schulden!J19&lt;Schulden!J21,AV123&gt;0),MAX(0,AV123+AW123-MIN(Schulden!G19,AV123+AW123)),0)+IF(AND(Schulden!J20&lt;Schulden!J21,AZ123&gt;0),MAX(0,AZ123+BA123-MIN(Schulden!G20,AZ123+BA123)),0)+IF(AND(Schulden!J21&lt;Schulden!J21,BD123&gt;0),MAX(0,BD123+BE123-MIN(Schulden!G21,BD123+BE123)),0)+IF(AND(Schulden!J22&lt;Schulden!J21,BH123&gt;0),MAX(0,BH123+BI123-MIN(Schulden!G22,BH123+BI123)),0))),MAX(0,BD123+BE123-MIN(Schulden!G21,BD123+BE123)))+SUMIFS(Sonderzahlungen!$D$8:$D$67,Sonderzahlungen!$G$8:$G$67,$B123,Sonderzahlungen!$E$8:$E$67,"Gezielte Schuld",Sonderzahlungen!$F$8:$F$67,Schulden!B21)))</f>
        <v/>
      </c>
      <c r="BG123" s="24">
        <f>MAX(0,BD123+BE123-BF123)</f>
        <v/>
      </c>
      <c r="BH123" s="24">
        <f>BK122</f>
        <v/>
      </c>
      <c r="BI123" s="24">
        <f>IF(BH123&lt;=0,0,BH123*Schulden!F22/12)</f>
        <v/>
      </c>
      <c r="BJ123" s="24">
        <f>IF(BH123&lt;=0,0,MIN(BH123+BI123,MIN(Schulden!G22,BH123+BI123)+MIN(MAX(0,Strategie!$C$9+SUMIFS(Sonderzahlungen!$D$8:$D$67,Sonderzahlungen!$G$8:$G$67,$B123,Sonderzahlungen!$E$8:$E$67,"Nach Strategie")-(IF(AND(Schulden!J8&lt;Schulden!J22,D123&gt;0),MAX(0,D123+E123-MIN(Schulden!G8,D123+E123)),0)+IF(AND(Schulden!J9&lt;Schulden!J22,H123&gt;0),MAX(0,H123+I123-MIN(Schulden!G9,H123+I123)),0)+IF(AND(Schulden!J10&lt;Schulden!J22,L123&gt;0),MAX(0,L123+M123-MIN(Schulden!G10,L123+M123)),0)+IF(AND(Schulden!J11&lt;Schulden!J22,P123&gt;0),MAX(0,P123+Q123-MIN(Schulden!G11,P123+Q123)),0)+IF(AND(Schulden!J12&lt;Schulden!J22,T123&gt;0),MAX(0,T123+U123-MIN(Schulden!G12,T123+U123)),0)+IF(AND(Schulden!J13&lt;Schulden!J22,X123&gt;0),MAX(0,X123+Y123-MIN(Schulden!G13,X123+Y123)),0)+IF(AND(Schulden!J14&lt;Schulden!J22,AB123&gt;0),MAX(0,AB123+AC123-MIN(Schulden!G14,AB123+AC123)),0)+IF(AND(Schulden!J15&lt;Schulden!J22,AF123&gt;0),MAX(0,AF123+AG123-MIN(Schulden!G15,AF123+AG123)),0)+IF(AND(Schulden!J16&lt;Schulden!J22,AJ123&gt;0),MAX(0,AJ123+AK123-MIN(Schulden!G16,AJ123+AK123)),0)+IF(AND(Schulden!J17&lt;Schulden!J22,AN123&gt;0),MAX(0,AN123+AO123-MIN(Schulden!G17,AN123+AO123)),0)+IF(AND(Schulden!J18&lt;Schulden!J22,AR123&gt;0),MAX(0,AR123+AS123-MIN(Schulden!G18,AR123+AS123)),0)+IF(AND(Schulden!J19&lt;Schulden!J22,AV123&gt;0),MAX(0,AV123+AW123-MIN(Schulden!G19,AV123+AW123)),0)+IF(AND(Schulden!J20&lt;Schulden!J22,AZ123&gt;0),MAX(0,AZ123+BA123-MIN(Schulden!G20,AZ123+BA123)),0)+IF(AND(Schulden!J21&lt;Schulden!J22,BD123&gt;0),MAX(0,BD123+BE123-MIN(Schulden!G21,BD123+BE123)),0)+IF(AND(Schulden!J22&lt;Schulden!J22,BH123&gt;0),MAX(0,BH123+BI123-MIN(Schulden!G22,BH123+BI123)),0))),MAX(0,BH123+BI123-MIN(Schulden!G22,BH123+BI123)))+SUMIFS(Sonderzahlungen!$D$8:$D$67,Sonderzahlungen!$G$8:$G$67,$B123,Sonderzahlungen!$E$8:$E$67,"Gezielte Schuld",Sonderzahlungen!$F$8:$F$67,Schulden!B22)))</f>
        <v/>
      </c>
      <c r="BK123" s="24">
        <f>MAX(0,BH123+BI123-BJ123)</f>
        <v/>
      </c>
    </row>
    <row r="124">
      <c r="B124" s="23">
        <f>EDATE(B123,1)</f>
        <v/>
      </c>
      <c r="C124" s="24">
        <f>SUMIFS(Sonderzahlungen!$D$8:$D$67,Sonderzahlungen!$G$8:$G$67,B124)</f>
        <v/>
      </c>
      <c r="D124" s="24">
        <f>G123</f>
        <v/>
      </c>
      <c r="E124" s="24">
        <f>IF(D124&lt;=0,0,D124*Schulden!F8/12)</f>
        <v/>
      </c>
      <c r="F124" s="24">
        <f>IF(D124&lt;=0,0,MIN(D124+E124,MIN(Schulden!G8,D124+E124)+MIN(MAX(0,Strategie!$C$9+SUMIFS(Sonderzahlungen!$D$8:$D$67,Sonderzahlungen!$G$8:$G$67,$B124,Sonderzahlungen!$E$8:$E$67,"Nach Strategie")-(IF(AND(Schulden!J8&lt;Schulden!J8,D124&gt;0),MAX(0,D124+E124-MIN(Schulden!G8,D124+E124)),0)+IF(AND(Schulden!J9&lt;Schulden!J8,H124&gt;0),MAX(0,H124+I124-MIN(Schulden!G9,H124+I124)),0)+IF(AND(Schulden!J10&lt;Schulden!J8,L124&gt;0),MAX(0,L124+M124-MIN(Schulden!G10,L124+M124)),0)+IF(AND(Schulden!J11&lt;Schulden!J8,P124&gt;0),MAX(0,P124+Q124-MIN(Schulden!G11,P124+Q124)),0)+IF(AND(Schulden!J12&lt;Schulden!J8,T124&gt;0),MAX(0,T124+U124-MIN(Schulden!G12,T124+U124)),0)+IF(AND(Schulden!J13&lt;Schulden!J8,X124&gt;0),MAX(0,X124+Y124-MIN(Schulden!G13,X124+Y124)),0)+IF(AND(Schulden!J14&lt;Schulden!J8,AB124&gt;0),MAX(0,AB124+AC124-MIN(Schulden!G14,AB124+AC124)),0)+IF(AND(Schulden!J15&lt;Schulden!J8,AF124&gt;0),MAX(0,AF124+AG124-MIN(Schulden!G15,AF124+AG124)),0)+IF(AND(Schulden!J16&lt;Schulden!J8,AJ124&gt;0),MAX(0,AJ124+AK124-MIN(Schulden!G16,AJ124+AK124)),0)+IF(AND(Schulden!J17&lt;Schulden!J8,AN124&gt;0),MAX(0,AN124+AO124-MIN(Schulden!G17,AN124+AO124)),0)+IF(AND(Schulden!J18&lt;Schulden!J8,AR124&gt;0),MAX(0,AR124+AS124-MIN(Schulden!G18,AR124+AS124)),0)+IF(AND(Schulden!J19&lt;Schulden!J8,AV124&gt;0),MAX(0,AV124+AW124-MIN(Schulden!G19,AV124+AW124)),0)+IF(AND(Schulden!J20&lt;Schulden!J8,AZ124&gt;0),MAX(0,AZ124+BA124-MIN(Schulden!G20,AZ124+BA124)),0)+IF(AND(Schulden!J21&lt;Schulden!J8,BD124&gt;0),MAX(0,BD124+BE124-MIN(Schulden!G21,BD124+BE124)),0)+IF(AND(Schulden!J22&lt;Schulden!J8,BH124&gt;0),MAX(0,BH124+BI124-MIN(Schulden!G22,BH124+BI124)),0))),MAX(0,D124+E124-MIN(Schulden!G8,D124+E124)))+SUMIFS(Sonderzahlungen!$D$8:$D$67,Sonderzahlungen!$G$8:$G$67,$B124,Sonderzahlungen!$E$8:$E$67,"Gezielte Schuld",Sonderzahlungen!$F$8:$F$67,Schulden!B8)))</f>
        <v/>
      </c>
      <c r="G124" s="24">
        <f>MAX(0,D124+E124-F124)</f>
        <v/>
      </c>
      <c r="H124" s="24">
        <f>K123</f>
        <v/>
      </c>
      <c r="I124" s="24">
        <f>IF(H124&lt;=0,0,H124*Schulden!F9/12)</f>
        <v/>
      </c>
      <c r="J124" s="24">
        <f>IF(H124&lt;=0,0,MIN(H124+I124,MIN(Schulden!G9,H124+I124)+MIN(MAX(0,Strategie!$C$9+SUMIFS(Sonderzahlungen!$D$8:$D$67,Sonderzahlungen!$G$8:$G$67,$B124,Sonderzahlungen!$E$8:$E$67,"Nach Strategie")-(IF(AND(Schulden!J8&lt;Schulden!J9,D124&gt;0),MAX(0,D124+E124-MIN(Schulden!G8,D124+E124)),0)+IF(AND(Schulden!J9&lt;Schulden!J9,H124&gt;0),MAX(0,H124+I124-MIN(Schulden!G9,H124+I124)),0)+IF(AND(Schulden!J10&lt;Schulden!J9,L124&gt;0),MAX(0,L124+M124-MIN(Schulden!G10,L124+M124)),0)+IF(AND(Schulden!J11&lt;Schulden!J9,P124&gt;0),MAX(0,P124+Q124-MIN(Schulden!G11,P124+Q124)),0)+IF(AND(Schulden!J12&lt;Schulden!J9,T124&gt;0),MAX(0,T124+U124-MIN(Schulden!G12,T124+U124)),0)+IF(AND(Schulden!J13&lt;Schulden!J9,X124&gt;0),MAX(0,X124+Y124-MIN(Schulden!G13,X124+Y124)),0)+IF(AND(Schulden!J14&lt;Schulden!J9,AB124&gt;0),MAX(0,AB124+AC124-MIN(Schulden!G14,AB124+AC124)),0)+IF(AND(Schulden!J15&lt;Schulden!J9,AF124&gt;0),MAX(0,AF124+AG124-MIN(Schulden!G15,AF124+AG124)),0)+IF(AND(Schulden!J16&lt;Schulden!J9,AJ124&gt;0),MAX(0,AJ124+AK124-MIN(Schulden!G16,AJ124+AK124)),0)+IF(AND(Schulden!J17&lt;Schulden!J9,AN124&gt;0),MAX(0,AN124+AO124-MIN(Schulden!G17,AN124+AO124)),0)+IF(AND(Schulden!J18&lt;Schulden!J9,AR124&gt;0),MAX(0,AR124+AS124-MIN(Schulden!G18,AR124+AS124)),0)+IF(AND(Schulden!J19&lt;Schulden!J9,AV124&gt;0),MAX(0,AV124+AW124-MIN(Schulden!G19,AV124+AW124)),0)+IF(AND(Schulden!J20&lt;Schulden!J9,AZ124&gt;0),MAX(0,AZ124+BA124-MIN(Schulden!G20,AZ124+BA124)),0)+IF(AND(Schulden!J21&lt;Schulden!J9,BD124&gt;0),MAX(0,BD124+BE124-MIN(Schulden!G21,BD124+BE124)),0)+IF(AND(Schulden!J22&lt;Schulden!J9,BH124&gt;0),MAX(0,BH124+BI124-MIN(Schulden!G22,BH124+BI124)),0))),MAX(0,H124+I124-MIN(Schulden!G9,H124+I124)))+SUMIFS(Sonderzahlungen!$D$8:$D$67,Sonderzahlungen!$G$8:$G$67,$B124,Sonderzahlungen!$E$8:$E$67,"Gezielte Schuld",Sonderzahlungen!$F$8:$F$67,Schulden!B9)))</f>
        <v/>
      </c>
      <c r="K124" s="24">
        <f>MAX(0,H124+I124-J124)</f>
        <v/>
      </c>
      <c r="L124" s="24">
        <f>O123</f>
        <v/>
      </c>
      <c r="M124" s="24">
        <f>IF(L124&lt;=0,0,L124*Schulden!F10/12)</f>
        <v/>
      </c>
      <c r="N124" s="24">
        <f>IF(L124&lt;=0,0,MIN(L124+M124,MIN(Schulden!G10,L124+M124)+MIN(MAX(0,Strategie!$C$9+SUMIFS(Sonderzahlungen!$D$8:$D$67,Sonderzahlungen!$G$8:$G$67,$B124,Sonderzahlungen!$E$8:$E$67,"Nach Strategie")-(IF(AND(Schulden!J8&lt;Schulden!J10,D124&gt;0),MAX(0,D124+E124-MIN(Schulden!G8,D124+E124)),0)+IF(AND(Schulden!J9&lt;Schulden!J10,H124&gt;0),MAX(0,H124+I124-MIN(Schulden!G9,H124+I124)),0)+IF(AND(Schulden!J10&lt;Schulden!J10,L124&gt;0),MAX(0,L124+M124-MIN(Schulden!G10,L124+M124)),0)+IF(AND(Schulden!J11&lt;Schulden!J10,P124&gt;0),MAX(0,P124+Q124-MIN(Schulden!G11,P124+Q124)),0)+IF(AND(Schulden!J12&lt;Schulden!J10,T124&gt;0),MAX(0,T124+U124-MIN(Schulden!G12,T124+U124)),0)+IF(AND(Schulden!J13&lt;Schulden!J10,X124&gt;0),MAX(0,X124+Y124-MIN(Schulden!G13,X124+Y124)),0)+IF(AND(Schulden!J14&lt;Schulden!J10,AB124&gt;0),MAX(0,AB124+AC124-MIN(Schulden!G14,AB124+AC124)),0)+IF(AND(Schulden!J15&lt;Schulden!J10,AF124&gt;0),MAX(0,AF124+AG124-MIN(Schulden!G15,AF124+AG124)),0)+IF(AND(Schulden!J16&lt;Schulden!J10,AJ124&gt;0),MAX(0,AJ124+AK124-MIN(Schulden!G16,AJ124+AK124)),0)+IF(AND(Schulden!J17&lt;Schulden!J10,AN124&gt;0),MAX(0,AN124+AO124-MIN(Schulden!G17,AN124+AO124)),0)+IF(AND(Schulden!J18&lt;Schulden!J10,AR124&gt;0),MAX(0,AR124+AS124-MIN(Schulden!G18,AR124+AS124)),0)+IF(AND(Schulden!J19&lt;Schulden!J10,AV124&gt;0),MAX(0,AV124+AW124-MIN(Schulden!G19,AV124+AW124)),0)+IF(AND(Schulden!J20&lt;Schulden!J10,AZ124&gt;0),MAX(0,AZ124+BA124-MIN(Schulden!G20,AZ124+BA124)),0)+IF(AND(Schulden!J21&lt;Schulden!J10,BD124&gt;0),MAX(0,BD124+BE124-MIN(Schulden!G21,BD124+BE124)),0)+IF(AND(Schulden!J22&lt;Schulden!J10,BH124&gt;0),MAX(0,BH124+BI124-MIN(Schulden!G22,BH124+BI124)),0))),MAX(0,L124+M124-MIN(Schulden!G10,L124+M124)))+SUMIFS(Sonderzahlungen!$D$8:$D$67,Sonderzahlungen!$G$8:$G$67,$B124,Sonderzahlungen!$E$8:$E$67,"Gezielte Schuld",Sonderzahlungen!$F$8:$F$67,Schulden!B10)))</f>
        <v/>
      </c>
      <c r="O124" s="24">
        <f>MAX(0,L124+M124-N124)</f>
        <v/>
      </c>
      <c r="P124" s="24">
        <f>S123</f>
        <v/>
      </c>
      <c r="Q124" s="24">
        <f>IF(P124&lt;=0,0,P124*Schulden!F11/12)</f>
        <v/>
      </c>
      <c r="R124" s="24">
        <f>IF(P124&lt;=0,0,MIN(P124+Q124,MIN(Schulden!G11,P124+Q124)+MIN(MAX(0,Strategie!$C$9+SUMIFS(Sonderzahlungen!$D$8:$D$67,Sonderzahlungen!$G$8:$G$67,$B124,Sonderzahlungen!$E$8:$E$67,"Nach Strategie")-(IF(AND(Schulden!J8&lt;Schulden!J11,D124&gt;0),MAX(0,D124+E124-MIN(Schulden!G8,D124+E124)),0)+IF(AND(Schulden!J9&lt;Schulden!J11,H124&gt;0),MAX(0,H124+I124-MIN(Schulden!G9,H124+I124)),0)+IF(AND(Schulden!J10&lt;Schulden!J11,L124&gt;0),MAX(0,L124+M124-MIN(Schulden!G10,L124+M124)),0)+IF(AND(Schulden!J11&lt;Schulden!J11,P124&gt;0),MAX(0,P124+Q124-MIN(Schulden!G11,P124+Q124)),0)+IF(AND(Schulden!J12&lt;Schulden!J11,T124&gt;0),MAX(0,T124+U124-MIN(Schulden!G12,T124+U124)),0)+IF(AND(Schulden!J13&lt;Schulden!J11,X124&gt;0),MAX(0,X124+Y124-MIN(Schulden!G13,X124+Y124)),0)+IF(AND(Schulden!J14&lt;Schulden!J11,AB124&gt;0),MAX(0,AB124+AC124-MIN(Schulden!G14,AB124+AC124)),0)+IF(AND(Schulden!J15&lt;Schulden!J11,AF124&gt;0),MAX(0,AF124+AG124-MIN(Schulden!G15,AF124+AG124)),0)+IF(AND(Schulden!J16&lt;Schulden!J11,AJ124&gt;0),MAX(0,AJ124+AK124-MIN(Schulden!G16,AJ124+AK124)),0)+IF(AND(Schulden!J17&lt;Schulden!J11,AN124&gt;0),MAX(0,AN124+AO124-MIN(Schulden!G17,AN124+AO124)),0)+IF(AND(Schulden!J18&lt;Schulden!J11,AR124&gt;0),MAX(0,AR124+AS124-MIN(Schulden!G18,AR124+AS124)),0)+IF(AND(Schulden!J19&lt;Schulden!J11,AV124&gt;0),MAX(0,AV124+AW124-MIN(Schulden!G19,AV124+AW124)),0)+IF(AND(Schulden!J20&lt;Schulden!J11,AZ124&gt;0),MAX(0,AZ124+BA124-MIN(Schulden!G20,AZ124+BA124)),0)+IF(AND(Schulden!J21&lt;Schulden!J11,BD124&gt;0),MAX(0,BD124+BE124-MIN(Schulden!G21,BD124+BE124)),0)+IF(AND(Schulden!J22&lt;Schulden!J11,BH124&gt;0),MAX(0,BH124+BI124-MIN(Schulden!G22,BH124+BI124)),0))),MAX(0,P124+Q124-MIN(Schulden!G11,P124+Q124)))+SUMIFS(Sonderzahlungen!$D$8:$D$67,Sonderzahlungen!$G$8:$G$67,$B124,Sonderzahlungen!$E$8:$E$67,"Gezielte Schuld",Sonderzahlungen!$F$8:$F$67,Schulden!B11)))</f>
        <v/>
      </c>
      <c r="S124" s="24">
        <f>MAX(0,P124+Q124-R124)</f>
        <v/>
      </c>
      <c r="T124" s="24">
        <f>W123</f>
        <v/>
      </c>
      <c r="U124" s="24">
        <f>IF(T124&lt;=0,0,T124*Schulden!F12/12)</f>
        <v/>
      </c>
      <c r="V124" s="24">
        <f>IF(T124&lt;=0,0,MIN(T124+U124,MIN(Schulden!G12,T124+U124)+MIN(MAX(0,Strategie!$C$9+SUMIFS(Sonderzahlungen!$D$8:$D$67,Sonderzahlungen!$G$8:$G$67,$B124,Sonderzahlungen!$E$8:$E$67,"Nach Strategie")-(IF(AND(Schulden!J8&lt;Schulden!J12,D124&gt;0),MAX(0,D124+E124-MIN(Schulden!G8,D124+E124)),0)+IF(AND(Schulden!J9&lt;Schulden!J12,H124&gt;0),MAX(0,H124+I124-MIN(Schulden!G9,H124+I124)),0)+IF(AND(Schulden!J10&lt;Schulden!J12,L124&gt;0),MAX(0,L124+M124-MIN(Schulden!G10,L124+M124)),0)+IF(AND(Schulden!J11&lt;Schulden!J12,P124&gt;0),MAX(0,P124+Q124-MIN(Schulden!G11,P124+Q124)),0)+IF(AND(Schulden!J12&lt;Schulden!J12,T124&gt;0),MAX(0,T124+U124-MIN(Schulden!G12,T124+U124)),0)+IF(AND(Schulden!J13&lt;Schulden!J12,X124&gt;0),MAX(0,X124+Y124-MIN(Schulden!G13,X124+Y124)),0)+IF(AND(Schulden!J14&lt;Schulden!J12,AB124&gt;0),MAX(0,AB124+AC124-MIN(Schulden!G14,AB124+AC124)),0)+IF(AND(Schulden!J15&lt;Schulden!J12,AF124&gt;0),MAX(0,AF124+AG124-MIN(Schulden!G15,AF124+AG124)),0)+IF(AND(Schulden!J16&lt;Schulden!J12,AJ124&gt;0),MAX(0,AJ124+AK124-MIN(Schulden!G16,AJ124+AK124)),0)+IF(AND(Schulden!J17&lt;Schulden!J12,AN124&gt;0),MAX(0,AN124+AO124-MIN(Schulden!G17,AN124+AO124)),0)+IF(AND(Schulden!J18&lt;Schulden!J12,AR124&gt;0),MAX(0,AR124+AS124-MIN(Schulden!G18,AR124+AS124)),0)+IF(AND(Schulden!J19&lt;Schulden!J12,AV124&gt;0),MAX(0,AV124+AW124-MIN(Schulden!G19,AV124+AW124)),0)+IF(AND(Schulden!J20&lt;Schulden!J12,AZ124&gt;0),MAX(0,AZ124+BA124-MIN(Schulden!G20,AZ124+BA124)),0)+IF(AND(Schulden!J21&lt;Schulden!J12,BD124&gt;0),MAX(0,BD124+BE124-MIN(Schulden!G21,BD124+BE124)),0)+IF(AND(Schulden!J22&lt;Schulden!J12,BH124&gt;0),MAX(0,BH124+BI124-MIN(Schulden!G22,BH124+BI124)),0))),MAX(0,T124+U124-MIN(Schulden!G12,T124+U124)))+SUMIFS(Sonderzahlungen!$D$8:$D$67,Sonderzahlungen!$G$8:$G$67,$B124,Sonderzahlungen!$E$8:$E$67,"Gezielte Schuld",Sonderzahlungen!$F$8:$F$67,Schulden!B12)))</f>
        <v/>
      </c>
      <c r="W124" s="24">
        <f>MAX(0,T124+U124-V124)</f>
        <v/>
      </c>
      <c r="X124" s="24">
        <f>AA123</f>
        <v/>
      </c>
      <c r="Y124" s="24">
        <f>IF(X124&lt;=0,0,X124*Schulden!F13/12)</f>
        <v/>
      </c>
      <c r="Z124" s="24">
        <f>IF(X124&lt;=0,0,MIN(X124+Y124,MIN(Schulden!G13,X124+Y124)+MIN(MAX(0,Strategie!$C$9+SUMIFS(Sonderzahlungen!$D$8:$D$67,Sonderzahlungen!$G$8:$G$67,$B124,Sonderzahlungen!$E$8:$E$67,"Nach Strategie")-(IF(AND(Schulden!J8&lt;Schulden!J13,D124&gt;0),MAX(0,D124+E124-MIN(Schulden!G8,D124+E124)),0)+IF(AND(Schulden!J9&lt;Schulden!J13,H124&gt;0),MAX(0,H124+I124-MIN(Schulden!G9,H124+I124)),0)+IF(AND(Schulden!J10&lt;Schulden!J13,L124&gt;0),MAX(0,L124+M124-MIN(Schulden!G10,L124+M124)),0)+IF(AND(Schulden!J11&lt;Schulden!J13,P124&gt;0),MAX(0,P124+Q124-MIN(Schulden!G11,P124+Q124)),0)+IF(AND(Schulden!J12&lt;Schulden!J13,T124&gt;0),MAX(0,T124+U124-MIN(Schulden!G12,T124+U124)),0)+IF(AND(Schulden!J13&lt;Schulden!J13,X124&gt;0),MAX(0,X124+Y124-MIN(Schulden!G13,X124+Y124)),0)+IF(AND(Schulden!J14&lt;Schulden!J13,AB124&gt;0),MAX(0,AB124+AC124-MIN(Schulden!G14,AB124+AC124)),0)+IF(AND(Schulden!J15&lt;Schulden!J13,AF124&gt;0),MAX(0,AF124+AG124-MIN(Schulden!G15,AF124+AG124)),0)+IF(AND(Schulden!J16&lt;Schulden!J13,AJ124&gt;0),MAX(0,AJ124+AK124-MIN(Schulden!G16,AJ124+AK124)),0)+IF(AND(Schulden!J17&lt;Schulden!J13,AN124&gt;0),MAX(0,AN124+AO124-MIN(Schulden!G17,AN124+AO124)),0)+IF(AND(Schulden!J18&lt;Schulden!J13,AR124&gt;0),MAX(0,AR124+AS124-MIN(Schulden!G18,AR124+AS124)),0)+IF(AND(Schulden!J19&lt;Schulden!J13,AV124&gt;0),MAX(0,AV124+AW124-MIN(Schulden!G19,AV124+AW124)),0)+IF(AND(Schulden!J20&lt;Schulden!J13,AZ124&gt;0),MAX(0,AZ124+BA124-MIN(Schulden!G20,AZ124+BA124)),0)+IF(AND(Schulden!J21&lt;Schulden!J13,BD124&gt;0),MAX(0,BD124+BE124-MIN(Schulden!G21,BD124+BE124)),0)+IF(AND(Schulden!J22&lt;Schulden!J13,BH124&gt;0),MAX(0,BH124+BI124-MIN(Schulden!G22,BH124+BI124)),0))),MAX(0,X124+Y124-MIN(Schulden!G13,X124+Y124)))+SUMIFS(Sonderzahlungen!$D$8:$D$67,Sonderzahlungen!$G$8:$G$67,$B124,Sonderzahlungen!$E$8:$E$67,"Gezielte Schuld",Sonderzahlungen!$F$8:$F$67,Schulden!B13)))</f>
        <v/>
      </c>
      <c r="AA124" s="24">
        <f>MAX(0,X124+Y124-Z124)</f>
        <v/>
      </c>
      <c r="AB124" s="24">
        <f>AE123</f>
        <v/>
      </c>
      <c r="AC124" s="24">
        <f>IF(AB124&lt;=0,0,AB124*Schulden!F14/12)</f>
        <v/>
      </c>
      <c r="AD124" s="24">
        <f>IF(AB124&lt;=0,0,MIN(AB124+AC124,MIN(Schulden!G14,AB124+AC124)+MIN(MAX(0,Strategie!$C$9+SUMIFS(Sonderzahlungen!$D$8:$D$67,Sonderzahlungen!$G$8:$G$67,$B124,Sonderzahlungen!$E$8:$E$67,"Nach Strategie")-(IF(AND(Schulden!J8&lt;Schulden!J14,D124&gt;0),MAX(0,D124+E124-MIN(Schulden!G8,D124+E124)),0)+IF(AND(Schulden!J9&lt;Schulden!J14,H124&gt;0),MAX(0,H124+I124-MIN(Schulden!G9,H124+I124)),0)+IF(AND(Schulden!J10&lt;Schulden!J14,L124&gt;0),MAX(0,L124+M124-MIN(Schulden!G10,L124+M124)),0)+IF(AND(Schulden!J11&lt;Schulden!J14,P124&gt;0),MAX(0,P124+Q124-MIN(Schulden!G11,P124+Q124)),0)+IF(AND(Schulden!J12&lt;Schulden!J14,T124&gt;0),MAX(0,T124+U124-MIN(Schulden!G12,T124+U124)),0)+IF(AND(Schulden!J13&lt;Schulden!J14,X124&gt;0),MAX(0,X124+Y124-MIN(Schulden!G13,X124+Y124)),0)+IF(AND(Schulden!J14&lt;Schulden!J14,AB124&gt;0),MAX(0,AB124+AC124-MIN(Schulden!G14,AB124+AC124)),0)+IF(AND(Schulden!J15&lt;Schulden!J14,AF124&gt;0),MAX(0,AF124+AG124-MIN(Schulden!G15,AF124+AG124)),0)+IF(AND(Schulden!J16&lt;Schulden!J14,AJ124&gt;0),MAX(0,AJ124+AK124-MIN(Schulden!G16,AJ124+AK124)),0)+IF(AND(Schulden!J17&lt;Schulden!J14,AN124&gt;0),MAX(0,AN124+AO124-MIN(Schulden!G17,AN124+AO124)),0)+IF(AND(Schulden!J18&lt;Schulden!J14,AR124&gt;0),MAX(0,AR124+AS124-MIN(Schulden!G18,AR124+AS124)),0)+IF(AND(Schulden!J19&lt;Schulden!J14,AV124&gt;0),MAX(0,AV124+AW124-MIN(Schulden!G19,AV124+AW124)),0)+IF(AND(Schulden!J20&lt;Schulden!J14,AZ124&gt;0),MAX(0,AZ124+BA124-MIN(Schulden!G20,AZ124+BA124)),0)+IF(AND(Schulden!J21&lt;Schulden!J14,BD124&gt;0),MAX(0,BD124+BE124-MIN(Schulden!G21,BD124+BE124)),0)+IF(AND(Schulden!J22&lt;Schulden!J14,BH124&gt;0),MAX(0,BH124+BI124-MIN(Schulden!G22,BH124+BI124)),0))),MAX(0,AB124+AC124-MIN(Schulden!G14,AB124+AC124)))+SUMIFS(Sonderzahlungen!$D$8:$D$67,Sonderzahlungen!$G$8:$G$67,$B124,Sonderzahlungen!$E$8:$E$67,"Gezielte Schuld",Sonderzahlungen!$F$8:$F$67,Schulden!B14)))</f>
        <v/>
      </c>
      <c r="AE124" s="24">
        <f>MAX(0,AB124+AC124-AD124)</f>
        <v/>
      </c>
      <c r="AF124" s="24">
        <f>AI123</f>
        <v/>
      </c>
      <c r="AG124" s="24">
        <f>IF(AF124&lt;=0,0,AF124*Schulden!F15/12)</f>
        <v/>
      </c>
      <c r="AH124" s="24">
        <f>IF(AF124&lt;=0,0,MIN(AF124+AG124,MIN(Schulden!G15,AF124+AG124)+MIN(MAX(0,Strategie!$C$9+SUMIFS(Sonderzahlungen!$D$8:$D$67,Sonderzahlungen!$G$8:$G$67,$B124,Sonderzahlungen!$E$8:$E$67,"Nach Strategie")-(IF(AND(Schulden!J8&lt;Schulden!J15,D124&gt;0),MAX(0,D124+E124-MIN(Schulden!G8,D124+E124)),0)+IF(AND(Schulden!J9&lt;Schulden!J15,H124&gt;0),MAX(0,H124+I124-MIN(Schulden!G9,H124+I124)),0)+IF(AND(Schulden!J10&lt;Schulden!J15,L124&gt;0),MAX(0,L124+M124-MIN(Schulden!G10,L124+M124)),0)+IF(AND(Schulden!J11&lt;Schulden!J15,P124&gt;0),MAX(0,P124+Q124-MIN(Schulden!G11,P124+Q124)),0)+IF(AND(Schulden!J12&lt;Schulden!J15,T124&gt;0),MAX(0,T124+U124-MIN(Schulden!G12,T124+U124)),0)+IF(AND(Schulden!J13&lt;Schulden!J15,X124&gt;0),MAX(0,X124+Y124-MIN(Schulden!G13,X124+Y124)),0)+IF(AND(Schulden!J14&lt;Schulden!J15,AB124&gt;0),MAX(0,AB124+AC124-MIN(Schulden!G14,AB124+AC124)),0)+IF(AND(Schulden!J15&lt;Schulden!J15,AF124&gt;0),MAX(0,AF124+AG124-MIN(Schulden!G15,AF124+AG124)),0)+IF(AND(Schulden!J16&lt;Schulden!J15,AJ124&gt;0),MAX(0,AJ124+AK124-MIN(Schulden!G16,AJ124+AK124)),0)+IF(AND(Schulden!J17&lt;Schulden!J15,AN124&gt;0),MAX(0,AN124+AO124-MIN(Schulden!G17,AN124+AO124)),0)+IF(AND(Schulden!J18&lt;Schulden!J15,AR124&gt;0),MAX(0,AR124+AS124-MIN(Schulden!G18,AR124+AS124)),0)+IF(AND(Schulden!J19&lt;Schulden!J15,AV124&gt;0),MAX(0,AV124+AW124-MIN(Schulden!G19,AV124+AW124)),0)+IF(AND(Schulden!J20&lt;Schulden!J15,AZ124&gt;0),MAX(0,AZ124+BA124-MIN(Schulden!G20,AZ124+BA124)),0)+IF(AND(Schulden!J21&lt;Schulden!J15,BD124&gt;0),MAX(0,BD124+BE124-MIN(Schulden!G21,BD124+BE124)),0)+IF(AND(Schulden!J22&lt;Schulden!J15,BH124&gt;0),MAX(0,BH124+BI124-MIN(Schulden!G22,BH124+BI124)),0))),MAX(0,AF124+AG124-MIN(Schulden!G15,AF124+AG124)))+SUMIFS(Sonderzahlungen!$D$8:$D$67,Sonderzahlungen!$G$8:$G$67,$B124,Sonderzahlungen!$E$8:$E$67,"Gezielte Schuld",Sonderzahlungen!$F$8:$F$67,Schulden!B15)))</f>
        <v/>
      </c>
      <c r="AI124" s="24">
        <f>MAX(0,AF124+AG124-AH124)</f>
        <v/>
      </c>
      <c r="AJ124" s="24">
        <f>AM123</f>
        <v/>
      </c>
      <c r="AK124" s="24">
        <f>IF(AJ124&lt;=0,0,AJ124*Schulden!F16/12)</f>
        <v/>
      </c>
      <c r="AL124" s="24">
        <f>IF(AJ124&lt;=0,0,MIN(AJ124+AK124,MIN(Schulden!G16,AJ124+AK124)+MIN(MAX(0,Strategie!$C$9+SUMIFS(Sonderzahlungen!$D$8:$D$67,Sonderzahlungen!$G$8:$G$67,$B124,Sonderzahlungen!$E$8:$E$67,"Nach Strategie")-(IF(AND(Schulden!J8&lt;Schulden!J16,D124&gt;0),MAX(0,D124+E124-MIN(Schulden!G8,D124+E124)),0)+IF(AND(Schulden!J9&lt;Schulden!J16,H124&gt;0),MAX(0,H124+I124-MIN(Schulden!G9,H124+I124)),0)+IF(AND(Schulden!J10&lt;Schulden!J16,L124&gt;0),MAX(0,L124+M124-MIN(Schulden!G10,L124+M124)),0)+IF(AND(Schulden!J11&lt;Schulden!J16,P124&gt;0),MAX(0,P124+Q124-MIN(Schulden!G11,P124+Q124)),0)+IF(AND(Schulden!J12&lt;Schulden!J16,T124&gt;0),MAX(0,T124+U124-MIN(Schulden!G12,T124+U124)),0)+IF(AND(Schulden!J13&lt;Schulden!J16,X124&gt;0),MAX(0,X124+Y124-MIN(Schulden!G13,X124+Y124)),0)+IF(AND(Schulden!J14&lt;Schulden!J16,AB124&gt;0),MAX(0,AB124+AC124-MIN(Schulden!G14,AB124+AC124)),0)+IF(AND(Schulden!J15&lt;Schulden!J16,AF124&gt;0),MAX(0,AF124+AG124-MIN(Schulden!G15,AF124+AG124)),0)+IF(AND(Schulden!J16&lt;Schulden!J16,AJ124&gt;0),MAX(0,AJ124+AK124-MIN(Schulden!G16,AJ124+AK124)),0)+IF(AND(Schulden!J17&lt;Schulden!J16,AN124&gt;0),MAX(0,AN124+AO124-MIN(Schulden!G17,AN124+AO124)),0)+IF(AND(Schulden!J18&lt;Schulden!J16,AR124&gt;0),MAX(0,AR124+AS124-MIN(Schulden!G18,AR124+AS124)),0)+IF(AND(Schulden!J19&lt;Schulden!J16,AV124&gt;0),MAX(0,AV124+AW124-MIN(Schulden!G19,AV124+AW124)),0)+IF(AND(Schulden!J20&lt;Schulden!J16,AZ124&gt;0),MAX(0,AZ124+BA124-MIN(Schulden!G20,AZ124+BA124)),0)+IF(AND(Schulden!J21&lt;Schulden!J16,BD124&gt;0),MAX(0,BD124+BE124-MIN(Schulden!G21,BD124+BE124)),0)+IF(AND(Schulden!J22&lt;Schulden!J16,BH124&gt;0),MAX(0,BH124+BI124-MIN(Schulden!G22,BH124+BI124)),0))),MAX(0,AJ124+AK124-MIN(Schulden!G16,AJ124+AK124)))+SUMIFS(Sonderzahlungen!$D$8:$D$67,Sonderzahlungen!$G$8:$G$67,$B124,Sonderzahlungen!$E$8:$E$67,"Gezielte Schuld",Sonderzahlungen!$F$8:$F$67,Schulden!B16)))</f>
        <v/>
      </c>
      <c r="AM124" s="24">
        <f>MAX(0,AJ124+AK124-AL124)</f>
        <v/>
      </c>
      <c r="AN124" s="24">
        <f>AQ123</f>
        <v/>
      </c>
      <c r="AO124" s="24">
        <f>IF(AN124&lt;=0,0,AN124*Schulden!F17/12)</f>
        <v/>
      </c>
      <c r="AP124" s="24">
        <f>IF(AN124&lt;=0,0,MIN(AN124+AO124,MIN(Schulden!G17,AN124+AO124)+MIN(MAX(0,Strategie!$C$9+SUMIFS(Sonderzahlungen!$D$8:$D$67,Sonderzahlungen!$G$8:$G$67,$B124,Sonderzahlungen!$E$8:$E$67,"Nach Strategie")-(IF(AND(Schulden!J8&lt;Schulden!J17,D124&gt;0),MAX(0,D124+E124-MIN(Schulden!G8,D124+E124)),0)+IF(AND(Schulden!J9&lt;Schulden!J17,H124&gt;0),MAX(0,H124+I124-MIN(Schulden!G9,H124+I124)),0)+IF(AND(Schulden!J10&lt;Schulden!J17,L124&gt;0),MAX(0,L124+M124-MIN(Schulden!G10,L124+M124)),0)+IF(AND(Schulden!J11&lt;Schulden!J17,P124&gt;0),MAX(0,P124+Q124-MIN(Schulden!G11,P124+Q124)),0)+IF(AND(Schulden!J12&lt;Schulden!J17,T124&gt;0),MAX(0,T124+U124-MIN(Schulden!G12,T124+U124)),0)+IF(AND(Schulden!J13&lt;Schulden!J17,X124&gt;0),MAX(0,X124+Y124-MIN(Schulden!G13,X124+Y124)),0)+IF(AND(Schulden!J14&lt;Schulden!J17,AB124&gt;0),MAX(0,AB124+AC124-MIN(Schulden!G14,AB124+AC124)),0)+IF(AND(Schulden!J15&lt;Schulden!J17,AF124&gt;0),MAX(0,AF124+AG124-MIN(Schulden!G15,AF124+AG124)),0)+IF(AND(Schulden!J16&lt;Schulden!J17,AJ124&gt;0),MAX(0,AJ124+AK124-MIN(Schulden!G16,AJ124+AK124)),0)+IF(AND(Schulden!J17&lt;Schulden!J17,AN124&gt;0),MAX(0,AN124+AO124-MIN(Schulden!G17,AN124+AO124)),0)+IF(AND(Schulden!J18&lt;Schulden!J17,AR124&gt;0),MAX(0,AR124+AS124-MIN(Schulden!G18,AR124+AS124)),0)+IF(AND(Schulden!J19&lt;Schulden!J17,AV124&gt;0),MAX(0,AV124+AW124-MIN(Schulden!G19,AV124+AW124)),0)+IF(AND(Schulden!J20&lt;Schulden!J17,AZ124&gt;0),MAX(0,AZ124+BA124-MIN(Schulden!G20,AZ124+BA124)),0)+IF(AND(Schulden!J21&lt;Schulden!J17,BD124&gt;0),MAX(0,BD124+BE124-MIN(Schulden!G21,BD124+BE124)),0)+IF(AND(Schulden!J22&lt;Schulden!J17,BH124&gt;0),MAX(0,BH124+BI124-MIN(Schulden!G22,BH124+BI124)),0))),MAX(0,AN124+AO124-MIN(Schulden!G17,AN124+AO124)))+SUMIFS(Sonderzahlungen!$D$8:$D$67,Sonderzahlungen!$G$8:$G$67,$B124,Sonderzahlungen!$E$8:$E$67,"Gezielte Schuld",Sonderzahlungen!$F$8:$F$67,Schulden!B17)))</f>
        <v/>
      </c>
      <c r="AQ124" s="24">
        <f>MAX(0,AN124+AO124-AP124)</f>
        <v/>
      </c>
      <c r="AR124" s="24">
        <f>AU123</f>
        <v/>
      </c>
      <c r="AS124" s="24">
        <f>IF(AR124&lt;=0,0,AR124*Schulden!F18/12)</f>
        <v/>
      </c>
      <c r="AT124" s="24">
        <f>IF(AR124&lt;=0,0,MIN(AR124+AS124,MIN(Schulden!G18,AR124+AS124)+MIN(MAX(0,Strategie!$C$9+SUMIFS(Sonderzahlungen!$D$8:$D$67,Sonderzahlungen!$G$8:$G$67,$B124,Sonderzahlungen!$E$8:$E$67,"Nach Strategie")-(IF(AND(Schulden!J8&lt;Schulden!J18,D124&gt;0),MAX(0,D124+E124-MIN(Schulden!G8,D124+E124)),0)+IF(AND(Schulden!J9&lt;Schulden!J18,H124&gt;0),MAX(0,H124+I124-MIN(Schulden!G9,H124+I124)),0)+IF(AND(Schulden!J10&lt;Schulden!J18,L124&gt;0),MAX(0,L124+M124-MIN(Schulden!G10,L124+M124)),0)+IF(AND(Schulden!J11&lt;Schulden!J18,P124&gt;0),MAX(0,P124+Q124-MIN(Schulden!G11,P124+Q124)),0)+IF(AND(Schulden!J12&lt;Schulden!J18,T124&gt;0),MAX(0,T124+U124-MIN(Schulden!G12,T124+U124)),0)+IF(AND(Schulden!J13&lt;Schulden!J18,X124&gt;0),MAX(0,X124+Y124-MIN(Schulden!G13,X124+Y124)),0)+IF(AND(Schulden!J14&lt;Schulden!J18,AB124&gt;0),MAX(0,AB124+AC124-MIN(Schulden!G14,AB124+AC124)),0)+IF(AND(Schulden!J15&lt;Schulden!J18,AF124&gt;0),MAX(0,AF124+AG124-MIN(Schulden!G15,AF124+AG124)),0)+IF(AND(Schulden!J16&lt;Schulden!J18,AJ124&gt;0),MAX(0,AJ124+AK124-MIN(Schulden!G16,AJ124+AK124)),0)+IF(AND(Schulden!J17&lt;Schulden!J18,AN124&gt;0),MAX(0,AN124+AO124-MIN(Schulden!G17,AN124+AO124)),0)+IF(AND(Schulden!J18&lt;Schulden!J18,AR124&gt;0),MAX(0,AR124+AS124-MIN(Schulden!G18,AR124+AS124)),0)+IF(AND(Schulden!J19&lt;Schulden!J18,AV124&gt;0),MAX(0,AV124+AW124-MIN(Schulden!G19,AV124+AW124)),0)+IF(AND(Schulden!J20&lt;Schulden!J18,AZ124&gt;0),MAX(0,AZ124+BA124-MIN(Schulden!G20,AZ124+BA124)),0)+IF(AND(Schulden!J21&lt;Schulden!J18,BD124&gt;0),MAX(0,BD124+BE124-MIN(Schulden!G21,BD124+BE124)),0)+IF(AND(Schulden!J22&lt;Schulden!J18,BH124&gt;0),MAX(0,BH124+BI124-MIN(Schulden!G22,BH124+BI124)),0))),MAX(0,AR124+AS124-MIN(Schulden!G18,AR124+AS124)))+SUMIFS(Sonderzahlungen!$D$8:$D$67,Sonderzahlungen!$G$8:$G$67,$B124,Sonderzahlungen!$E$8:$E$67,"Gezielte Schuld",Sonderzahlungen!$F$8:$F$67,Schulden!B18)))</f>
        <v/>
      </c>
      <c r="AU124" s="24">
        <f>MAX(0,AR124+AS124-AT124)</f>
        <v/>
      </c>
      <c r="AV124" s="24">
        <f>AY123</f>
        <v/>
      </c>
      <c r="AW124" s="24">
        <f>IF(AV124&lt;=0,0,AV124*Schulden!F19/12)</f>
        <v/>
      </c>
      <c r="AX124" s="24">
        <f>IF(AV124&lt;=0,0,MIN(AV124+AW124,MIN(Schulden!G19,AV124+AW124)+MIN(MAX(0,Strategie!$C$9+SUMIFS(Sonderzahlungen!$D$8:$D$67,Sonderzahlungen!$G$8:$G$67,$B124,Sonderzahlungen!$E$8:$E$67,"Nach Strategie")-(IF(AND(Schulden!J8&lt;Schulden!J19,D124&gt;0),MAX(0,D124+E124-MIN(Schulden!G8,D124+E124)),0)+IF(AND(Schulden!J9&lt;Schulden!J19,H124&gt;0),MAX(0,H124+I124-MIN(Schulden!G9,H124+I124)),0)+IF(AND(Schulden!J10&lt;Schulden!J19,L124&gt;0),MAX(0,L124+M124-MIN(Schulden!G10,L124+M124)),0)+IF(AND(Schulden!J11&lt;Schulden!J19,P124&gt;0),MAX(0,P124+Q124-MIN(Schulden!G11,P124+Q124)),0)+IF(AND(Schulden!J12&lt;Schulden!J19,T124&gt;0),MAX(0,T124+U124-MIN(Schulden!G12,T124+U124)),0)+IF(AND(Schulden!J13&lt;Schulden!J19,X124&gt;0),MAX(0,X124+Y124-MIN(Schulden!G13,X124+Y124)),0)+IF(AND(Schulden!J14&lt;Schulden!J19,AB124&gt;0),MAX(0,AB124+AC124-MIN(Schulden!G14,AB124+AC124)),0)+IF(AND(Schulden!J15&lt;Schulden!J19,AF124&gt;0),MAX(0,AF124+AG124-MIN(Schulden!G15,AF124+AG124)),0)+IF(AND(Schulden!J16&lt;Schulden!J19,AJ124&gt;0),MAX(0,AJ124+AK124-MIN(Schulden!G16,AJ124+AK124)),0)+IF(AND(Schulden!J17&lt;Schulden!J19,AN124&gt;0),MAX(0,AN124+AO124-MIN(Schulden!G17,AN124+AO124)),0)+IF(AND(Schulden!J18&lt;Schulden!J19,AR124&gt;0),MAX(0,AR124+AS124-MIN(Schulden!G18,AR124+AS124)),0)+IF(AND(Schulden!J19&lt;Schulden!J19,AV124&gt;0),MAX(0,AV124+AW124-MIN(Schulden!G19,AV124+AW124)),0)+IF(AND(Schulden!J20&lt;Schulden!J19,AZ124&gt;0),MAX(0,AZ124+BA124-MIN(Schulden!G20,AZ124+BA124)),0)+IF(AND(Schulden!J21&lt;Schulden!J19,BD124&gt;0),MAX(0,BD124+BE124-MIN(Schulden!G21,BD124+BE124)),0)+IF(AND(Schulden!J22&lt;Schulden!J19,BH124&gt;0),MAX(0,BH124+BI124-MIN(Schulden!G22,BH124+BI124)),0))),MAX(0,AV124+AW124-MIN(Schulden!G19,AV124+AW124)))+SUMIFS(Sonderzahlungen!$D$8:$D$67,Sonderzahlungen!$G$8:$G$67,$B124,Sonderzahlungen!$E$8:$E$67,"Gezielte Schuld",Sonderzahlungen!$F$8:$F$67,Schulden!B19)))</f>
        <v/>
      </c>
      <c r="AY124" s="24">
        <f>MAX(0,AV124+AW124-AX124)</f>
        <v/>
      </c>
      <c r="AZ124" s="24">
        <f>BC123</f>
        <v/>
      </c>
      <c r="BA124" s="24">
        <f>IF(AZ124&lt;=0,0,AZ124*Schulden!F20/12)</f>
        <v/>
      </c>
      <c r="BB124" s="24">
        <f>IF(AZ124&lt;=0,0,MIN(AZ124+BA124,MIN(Schulden!G20,AZ124+BA124)+MIN(MAX(0,Strategie!$C$9+SUMIFS(Sonderzahlungen!$D$8:$D$67,Sonderzahlungen!$G$8:$G$67,$B124,Sonderzahlungen!$E$8:$E$67,"Nach Strategie")-(IF(AND(Schulden!J8&lt;Schulden!J20,D124&gt;0),MAX(0,D124+E124-MIN(Schulden!G8,D124+E124)),0)+IF(AND(Schulden!J9&lt;Schulden!J20,H124&gt;0),MAX(0,H124+I124-MIN(Schulden!G9,H124+I124)),0)+IF(AND(Schulden!J10&lt;Schulden!J20,L124&gt;0),MAX(0,L124+M124-MIN(Schulden!G10,L124+M124)),0)+IF(AND(Schulden!J11&lt;Schulden!J20,P124&gt;0),MAX(0,P124+Q124-MIN(Schulden!G11,P124+Q124)),0)+IF(AND(Schulden!J12&lt;Schulden!J20,T124&gt;0),MAX(0,T124+U124-MIN(Schulden!G12,T124+U124)),0)+IF(AND(Schulden!J13&lt;Schulden!J20,X124&gt;0),MAX(0,X124+Y124-MIN(Schulden!G13,X124+Y124)),0)+IF(AND(Schulden!J14&lt;Schulden!J20,AB124&gt;0),MAX(0,AB124+AC124-MIN(Schulden!G14,AB124+AC124)),0)+IF(AND(Schulden!J15&lt;Schulden!J20,AF124&gt;0),MAX(0,AF124+AG124-MIN(Schulden!G15,AF124+AG124)),0)+IF(AND(Schulden!J16&lt;Schulden!J20,AJ124&gt;0),MAX(0,AJ124+AK124-MIN(Schulden!G16,AJ124+AK124)),0)+IF(AND(Schulden!J17&lt;Schulden!J20,AN124&gt;0),MAX(0,AN124+AO124-MIN(Schulden!G17,AN124+AO124)),0)+IF(AND(Schulden!J18&lt;Schulden!J20,AR124&gt;0),MAX(0,AR124+AS124-MIN(Schulden!G18,AR124+AS124)),0)+IF(AND(Schulden!J19&lt;Schulden!J20,AV124&gt;0),MAX(0,AV124+AW124-MIN(Schulden!G19,AV124+AW124)),0)+IF(AND(Schulden!J20&lt;Schulden!J20,AZ124&gt;0),MAX(0,AZ124+BA124-MIN(Schulden!G20,AZ124+BA124)),0)+IF(AND(Schulden!J21&lt;Schulden!J20,BD124&gt;0),MAX(0,BD124+BE124-MIN(Schulden!G21,BD124+BE124)),0)+IF(AND(Schulden!J22&lt;Schulden!J20,BH124&gt;0),MAX(0,BH124+BI124-MIN(Schulden!G22,BH124+BI124)),0))),MAX(0,AZ124+BA124-MIN(Schulden!G20,AZ124+BA124)))+SUMIFS(Sonderzahlungen!$D$8:$D$67,Sonderzahlungen!$G$8:$G$67,$B124,Sonderzahlungen!$E$8:$E$67,"Gezielte Schuld",Sonderzahlungen!$F$8:$F$67,Schulden!B20)))</f>
        <v/>
      </c>
      <c r="BC124" s="24">
        <f>MAX(0,AZ124+BA124-BB124)</f>
        <v/>
      </c>
      <c r="BD124" s="24">
        <f>BG123</f>
        <v/>
      </c>
      <c r="BE124" s="24">
        <f>IF(BD124&lt;=0,0,BD124*Schulden!F21/12)</f>
        <v/>
      </c>
      <c r="BF124" s="24">
        <f>IF(BD124&lt;=0,0,MIN(BD124+BE124,MIN(Schulden!G21,BD124+BE124)+MIN(MAX(0,Strategie!$C$9+SUMIFS(Sonderzahlungen!$D$8:$D$67,Sonderzahlungen!$G$8:$G$67,$B124,Sonderzahlungen!$E$8:$E$67,"Nach Strategie")-(IF(AND(Schulden!J8&lt;Schulden!J21,D124&gt;0),MAX(0,D124+E124-MIN(Schulden!G8,D124+E124)),0)+IF(AND(Schulden!J9&lt;Schulden!J21,H124&gt;0),MAX(0,H124+I124-MIN(Schulden!G9,H124+I124)),0)+IF(AND(Schulden!J10&lt;Schulden!J21,L124&gt;0),MAX(0,L124+M124-MIN(Schulden!G10,L124+M124)),0)+IF(AND(Schulden!J11&lt;Schulden!J21,P124&gt;0),MAX(0,P124+Q124-MIN(Schulden!G11,P124+Q124)),0)+IF(AND(Schulden!J12&lt;Schulden!J21,T124&gt;0),MAX(0,T124+U124-MIN(Schulden!G12,T124+U124)),0)+IF(AND(Schulden!J13&lt;Schulden!J21,X124&gt;0),MAX(0,X124+Y124-MIN(Schulden!G13,X124+Y124)),0)+IF(AND(Schulden!J14&lt;Schulden!J21,AB124&gt;0),MAX(0,AB124+AC124-MIN(Schulden!G14,AB124+AC124)),0)+IF(AND(Schulden!J15&lt;Schulden!J21,AF124&gt;0),MAX(0,AF124+AG124-MIN(Schulden!G15,AF124+AG124)),0)+IF(AND(Schulden!J16&lt;Schulden!J21,AJ124&gt;0),MAX(0,AJ124+AK124-MIN(Schulden!G16,AJ124+AK124)),0)+IF(AND(Schulden!J17&lt;Schulden!J21,AN124&gt;0),MAX(0,AN124+AO124-MIN(Schulden!G17,AN124+AO124)),0)+IF(AND(Schulden!J18&lt;Schulden!J21,AR124&gt;0),MAX(0,AR124+AS124-MIN(Schulden!G18,AR124+AS124)),0)+IF(AND(Schulden!J19&lt;Schulden!J21,AV124&gt;0),MAX(0,AV124+AW124-MIN(Schulden!G19,AV124+AW124)),0)+IF(AND(Schulden!J20&lt;Schulden!J21,AZ124&gt;0),MAX(0,AZ124+BA124-MIN(Schulden!G20,AZ124+BA124)),0)+IF(AND(Schulden!J21&lt;Schulden!J21,BD124&gt;0),MAX(0,BD124+BE124-MIN(Schulden!G21,BD124+BE124)),0)+IF(AND(Schulden!J22&lt;Schulden!J21,BH124&gt;0),MAX(0,BH124+BI124-MIN(Schulden!G22,BH124+BI124)),0))),MAX(0,BD124+BE124-MIN(Schulden!G21,BD124+BE124)))+SUMIFS(Sonderzahlungen!$D$8:$D$67,Sonderzahlungen!$G$8:$G$67,$B124,Sonderzahlungen!$E$8:$E$67,"Gezielte Schuld",Sonderzahlungen!$F$8:$F$67,Schulden!B21)))</f>
        <v/>
      </c>
      <c r="BG124" s="24">
        <f>MAX(0,BD124+BE124-BF124)</f>
        <v/>
      </c>
      <c r="BH124" s="24">
        <f>BK123</f>
        <v/>
      </c>
      <c r="BI124" s="24">
        <f>IF(BH124&lt;=0,0,BH124*Schulden!F22/12)</f>
        <v/>
      </c>
      <c r="BJ124" s="24">
        <f>IF(BH124&lt;=0,0,MIN(BH124+BI124,MIN(Schulden!G22,BH124+BI124)+MIN(MAX(0,Strategie!$C$9+SUMIFS(Sonderzahlungen!$D$8:$D$67,Sonderzahlungen!$G$8:$G$67,$B124,Sonderzahlungen!$E$8:$E$67,"Nach Strategie")-(IF(AND(Schulden!J8&lt;Schulden!J22,D124&gt;0),MAX(0,D124+E124-MIN(Schulden!G8,D124+E124)),0)+IF(AND(Schulden!J9&lt;Schulden!J22,H124&gt;0),MAX(0,H124+I124-MIN(Schulden!G9,H124+I124)),0)+IF(AND(Schulden!J10&lt;Schulden!J22,L124&gt;0),MAX(0,L124+M124-MIN(Schulden!G10,L124+M124)),0)+IF(AND(Schulden!J11&lt;Schulden!J22,P124&gt;0),MAX(0,P124+Q124-MIN(Schulden!G11,P124+Q124)),0)+IF(AND(Schulden!J12&lt;Schulden!J22,T124&gt;0),MAX(0,T124+U124-MIN(Schulden!G12,T124+U124)),0)+IF(AND(Schulden!J13&lt;Schulden!J22,X124&gt;0),MAX(0,X124+Y124-MIN(Schulden!G13,X124+Y124)),0)+IF(AND(Schulden!J14&lt;Schulden!J22,AB124&gt;0),MAX(0,AB124+AC124-MIN(Schulden!G14,AB124+AC124)),0)+IF(AND(Schulden!J15&lt;Schulden!J22,AF124&gt;0),MAX(0,AF124+AG124-MIN(Schulden!G15,AF124+AG124)),0)+IF(AND(Schulden!J16&lt;Schulden!J22,AJ124&gt;0),MAX(0,AJ124+AK124-MIN(Schulden!G16,AJ124+AK124)),0)+IF(AND(Schulden!J17&lt;Schulden!J22,AN124&gt;0),MAX(0,AN124+AO124-MIN(Schulden!G17,AN124+AO124)),0)+IF(AND(Schulden!J18&lt;Schulden!J22,AR124&gt;0),MAX(0,AR124+AS124-MIN(Schulden!G18,AR124+AS124)),0)+IF(AND(Schulden!J19&lt;Schulden!J22,AV124&gt;0),MAX(0,AV124+AW124-MIN(Schulden!G19,AV124+AW124)),0)+IF(AND(Schulden!J20&lt;Schulden!J22,AZ124&gt;0),MAX(0,AZ124+BA124-MIN(Schulden!G20,AZ124+BA124)),0)+IF(AND(Schulden!J21&lt;Schulden!J22,BD124&gt;0),MAX(0,BD124+BE124-MIN(Schulden!G21,BD124+BE124)),0)+IF(AND(Schulden!J22&lt;Schulden!J22,BH124&gt;0),MAX(0,BH124+BI124-MIN(Schulden!G22,BH124+BI124)),0))),MAX(0,BH124+BI124-MIN(Schulden!G22,BH124+BI124)))+SUMIFS(Sonderzahlungen!$D$8:$D$67,Sonderzahlungen!$G$8:$G$67,$B124,Sonderzahlungen!$E$8:$E$67,"Gezielte Schuld",Sonderzahlungen!$F$8:$F$67,Schulden!B22)))</f>
        <v/>
      </c>
      <c r="BK124" s="24">
        <f>MAX(0,BH124+BI124-BJ124)</f>
        <v/>
      </c>
    </row>
    <row r="125">
      <c r="B125" s="23">
        <f>EDATE(B124,1)</f>
        <v/>
      </c>
      <c r="C125" s="24">
        <f>SUMIFS(Sonderzahlungen!$D$8:$D$67,Sonderzahlungen!$G$8:$G$67,B125)</f>
        <v/>
      </c>
      <c r="D125" s="24">
        <f>G124</f>
        <v/>
      </c>
      <c r="E125" s="24">
        <f>IF(D125&lt;=0,0,D125*Schulden!F8/12)</f>
        <v/>
      </c>
      <c r="F125" s="24">
        <f>IF(D125&lt;=0,0,MIN(D125+E125,MIN(Schulden!G8,D125+E125)+MIN(MAX(0,Strategie!$C$9+SUMIFS(Sonderzahlungen!$D$8:$D$67,Sonderzahlungen!$G$8:$G$67,$B125,Sonderzahlungen!$E$8:$E$67,"Nach Strategie")-(IF(AND(Schulden!J8&lt;Schulden!J8,D125&gt;0),MAX(0,D125+E125-MIN(Schulden!G8,D125+E125)),0)+IF(AND(Schulden!J9&lt;Schulden!J8,H125&gt;0),MAX(0,H125+I125-MIN(Schulden!G9,H125+I125)),0)+IF(AND(Schulden!J10&lt;Schulden!J8,L125&gt;0),MAX(0,L125+M125-MIN(Schulden!G10,L125+M125)),0)+IF(AND(Schulden!J11&lt;Schulden!J8,P125&gt;0),MAX(0,P125+Q125-MIN(Schulden!G11,P125+Q125)),0)+IF(AND(Schulden!J12&lt;Schulden!J8,T125&gt;0),MAX(0,T125+U125-MIN(Schulden!G12,T125+U125)),0)+IF(AND(Schulden!J13&lt;Schulden!J8,X125&gt;0),MAX(0,X125+Y125-MIN(Schulden!G13,X125+Y125)),0)+IF(AND(Schulden!J14&lt;Schulden!J8,AB125&gt;0),MAX(0,AB125+AC125-MIN(Schulden!G14,AB125+AC125)),0)+IF(AND(Schulden!J15&lt;Schulden!J8,AF125&gt;0),MAX(0,AF125+AG125-MIN(Schulden!G15,AF125+AG125)),0)+IF(AND(Schulden!J16&lt;Schulden!J8,AJ125&gt;0),MAX(0,AJ125+AK125-MIN(Schulden!G16,AJ125+AK125)),0)+IF(AND(Schulden!J17&lt;Schulden!J8,AN125&gt;0),MAX(0,AN125+AO125-MIN(Schulden!G17,AN125+AO125)),0)+IF(AND(Schulden!J18&lt;Schulden!J8,AR125&gt;0),MAX(0,AR125+AS125-MIN(Schulden!G18,AR125+AS125)),0)+IF(AND(Schulden!J19&lt;Schulden!J8,AV125&gt;0),MAX(0,AV125+AW125-MIN(Schulden!G19,AV125+AW125)),0)+IF(AND(Schulden!J20&lt;Schulden!J8,AZ125&gt;0),MAX(0,AZ125+BA125-MIN(Schulden!G20,AZ125+BA125)),0)+IF(AND(Schulden!J21&lt;Schulden!J8,BD125&gt;0),MAX(0,BD125+BE125-MIN(Schulden!G21,BD125+BE125)),0)+IF(AND(Schulden!J22&lt;Schulden!J8,BH125&gt;0),MAX(0,BH125+BI125-MIN(Schulden!G22,BH125+BI125)),0))),MAX(0,D125+E125-MIN(Schulden!G8,D125+E125)))+SUMIFS(Sonderzahlungen!$D$8:$D$67,Sonderzahlungen!$G$8:$G$67,$B125,Sonderzahlungen!$E$8:$E$67,"Gezielte Schuld",Sonderzahlungen!$F$8:$F$67,Schulden!B8)))</f>
        <v/>
      </c>
      <c r="G125" s="24">
        <f>MAX(0,D125+E125-F125)</f>
        <v/>
      </c>
      <c r="H125" s="24">
        <f>K124</f>
        <v/>
      </c>
      <c r="I125" s="24">
        <f>IF(H125&lt;=0,0,H125*Schulden!F9/12)</f>
        <v/>
      </c>
      <c r="J125" s="24">
        <f>IF(H125&lt;=0,0,MIN(H125+I125,MIN(Schulden!G9,H125+I125)+MIN(MAX(0,Strategie!$C$9+SUMIFS(Sonderzahlungen!$D$8:$D$67,Sonderzahlungen!$G$8:$G$67,$B125,Sonderzahlungen!$E$8:$E$67,"Nach Strategie")-(IF(AND(Schulden!J8&lt;Schulden!J9,D125&gt;0),MAX(0,D125+E125-MIN(Schulden!G8,D125+E125)),0)+IF(AND(Schulden!J9&lt;Schulden!J9,H125&gt;0),MAX(0,H125+I125-MIN(Schulden!G9,H125+I125)),0)+IF(AND(Schulden!J10&lt;Schulden!J9,L125&gt;0),MAX(0,L125+M125-MIN(Schulden!G10,L125+M125)),0)+IF(AND(Schulden!J11&lt;Schulden!J9,P125&gt;0),MAX(0,P125+Q125-MIN(Schulden!G11,P125+Q125)),0)+IF(AND(Schulden!J12&lt;Schulden!J9,T125&gt;0),MAX(0,T125+U125-MIN(Schulden!G12,T125+U125)),0)+IF(AND(Schulden!J13&lt;Schulden!J9,X125&gt;0),MAX(0,X125+Y125-MIN(Schulden!G13,X125+Y125)),0)+IF(AND(Schulden!J14&lt;Schulden!J9,AB125&gt;0),MAX(0,AB125+AC125-MIN(Schulden!G14,AB125+AC125)),0)+IF(AND(Schulden!J15&lt;Schulden!J9,AF125&gt;0),MAX(0,AF125+AG125-MIN(Schulden!G15,AF125+AG125)),0)+IF(AND(Schulden!J16&lt;Schulden!J9,AJ125&gt;0),MAX(0,AJ125+AK125-MIN(Schulden!G16,AJ125+AK125)),0)+IF(AND(Schulden!J17&lt;Schulden!J9,AN125&gt;0),MAX(0,AN125+AO125-MIN(Schulden!G17,AN125+AO125)),0)+IF(AND(Schulden!J18&lt;Schulden!J9,AR125&gt;0),MAX(0,AR125+AS125-MIN(Schulden!G18,AR125+AS125)),0)+IF(AND(Schulden!J19&lt;Schulden!J9,AV125&gt;0),MAX(0,AV125+AW125-MIN(Schulden!G19,AV125+AW125)),0)+IF(AND(Schulden!J20&lt;Schulden!J9,AZ125&gt;0),MAX(0,AZ125+BA125-MIN(Schulden!G20,AZ125+BA125)),0)+IF(AND(Schulden!J21&lt;Schulden!J9,BD125&gt;0),MAX(0,BD125+BE125-MIN(Schulden!G21,BD125+BE125)),0)+IF(AND(Schulden!J22&lt;Schulden!J9,BH125&gt;0),MAX(0,BH125+BI125-MIN(Schulden!G22,BH125+BI125)),0))),MAX(0,H125+I125-MIN(Schulden!G9,H125+I125)))+SUMIFS(Sonderzahlungen!$D$8:$D$67,Sonderzahlungen!$G$8:$G$67,$B125,Sonderzahlungen!$E$8:$E$67,"Gezielte Schuld",Sonderzahlungen!$F$8:$F$67,Schulden!B9)))</f>
        <v/>
      </c>
      <c r="K125" s="24">
        <f>MAX(0,H125+I125-J125)</f>
        <v/>
      </c>
      <c r="L125" s="24">
        <f>O124</f>
        <v/>
      </c>
      <c r="M125" s="24">
        <f>IF(L125&lt;=0,0,L125*Schulden!F10/12)</f>
        <v/>
      </c>
      <c r="N125" s="24">
        <f>IF(L125&lt;=0,0,MIN(L125+M125,MIN(Schulden!G10,L125+M125)+MIN(MAX(0,Strategie!$C$9+SUMIFS(Sonderzahlungen!$D$8:$D$67,Sonderzahlungen!$G$8:$G$67,$B125,Sonderzahlungen!$E$8:$E$67,"Nach Strategie")-(IF(AND(Schulden!J8&lt;Schulden!J10,D125&gt;0),MAX(0,D125+E125-MIN(Schulden!G8,D125+E125)),0)+IF(AND(Schulden!J9&lt;Schulden!J10,H125&gt;0),MAX(0,H125+I125-MIN(Schulden!G9,H125+I125)),0)+IF(AND(Schulden!J10&lt;Schulden!J10,L125&gt;0),MAX(0,L125+M125-MIN(Schulden!G10,L125+M125)),0)+IF(AND(Schulden!J11&lt;Schulden!J10,P125&gt;0),MAX(0,P125+Q125-MIN(Schulden!G11,P125+Q125)),0)+IF(AND(Schulden!J12&lt;Schulden!J10,T125&gt;0),MAX(0,T125+U125-MIN(Schulden!G12,T125+U125)),0)+IF(AND(Schulden!J13&lt;Schulden!J10,X125&gt;0),MAX(0,X125+Y125-MIN(Schulden!G13,X125+Y125)),0)+IF(AND(Schulden!J14&lt;Schulden!J10,AB125&gt;0),MAX(0,AB125+AC125-MIN(Schulden!G14,AB125+AC125)),0)+IF(AND(Schulden!J15&lt;Schulden!J10,AF125&gt;0),MAX(0,AF125+AG125-MIN(Schulden!G15,AF125+AG125)),0)+IF(AND(Schulden!J16&lt;Schulden!J10,AJ125&gt;0),MAX(0,AJ125+AK125-MIN(Schulden!G16,AJ125+AK125)),0)+IF(AND(Schulden!J17&lt;Schulden!J10,AN125&gt;0),MAX(0,AN125+AO125-MIN(Schulden!G17,AN125+AO125)),0)+IF(AND(Schulden!J18&lt;Schulden!J10,AR125&gt;0),MAX(0,AR125+AS125-MIN(Schulden!G18,AR125+AS125)),0)+IF(AND(Schulden!J19&lt;Schulden!J10,AV125&gt;0),MAX(0,AV125+AW125-MIN(Schulden!G19,AV125+AW125)),0)+IF(AND(Schulden!J20&lt;Schulden!J10,AZ125&gt;0),MAX(0,AZ125+BA125-MIN(Schulden!G20,AZ125+BA125)),0)+IF(AND(Schulden!J21&lt;Schulden!J10,BD125&gt;0),MAX(0,BD125+BE125-MIN(Schulden!G21,BD125+BE125)),0)+IF(AND(Schulden!J22&lt;Schulden!J10,BH125&gt;0),MAX(0,BH125+BI125-MIN(Schulden!G22,BH125+BI125)),0))),MAX(0,L125+M125-MIN(Schulden!G10,L125+M125)))+SUMIFS(Sonderzahlungen!$D$8:$D$67,Sonderzahlungen!$G$8:$G$67,$B125,Sonderzahlungen!$E$8:$E$67,"Gezielte Schuld",Sonderzahlungen!$F$8:$F$67,Schulden!B10)))</f>
        <v/>
      </c>
      <c r="O125" s="24">
        <f>MAX(0,L125+M125-N125)</f>
        <v/>
      </c>
      <c r="P125" s="24">
        <f>S124</f>
        <v/>
      </c>
      <c r="Q125" s="24">
        <f>IF(P125&lt;=0,0,P125*Schulden!F11/12)</f>
        <v/>
      </c>
      <c r="R125" s="24">
        <f>IF(P125&lt;=0,0,MIN(P125+Q125,MIN(Schulden!G11,P125+Q125)+MIN(MAX(0,Strategie!$C$9+SUMIFS(Sonderzahlungen!$D$8:$D$67,Sonderzahlungen!$G$8:$G$67,$B125,Sonderzahlungen!$E$8:$E$67,"Nach Strategie")-(IF(AND(Schulden!J8&lt;Schulden!J11,D125&gt;0),MAX(0,D125+E125-MIN(Schulden!G8,D125+E125)),0)+IF(AND(Schulden!J9&lt;Schulden!J11,H125&gt;0),MAX(0,H125+I125-MIN(Schulden!G9,H125+I125)),0)+IF(AND(Schulden!J10&lt;Schulden!J11,L125&gt;0),MAX(0,L125+M125-MIN(Schulden!G10,L125+M125)),0)+IF(AND(Schulden!J11&lt;Schulden!J11,P125&gt;0),MAX(0,P125+Q125-MIN(Schulden!G11,P125+Q125)),0)+IF(AND(Schulden!J12&lt;Schulden!J11,T125&gt;0),MAX(0,T125+U125-MIN(Schulden!G12,T125+U125)),0)+IF(AND(Schulden!J13&lt;Schulden!J11,X125&gt;0),MAX(0,X125+Y125-MIN(Schulden!G13,X125+Y125)),0)+IF(AND(Schulden!J14&lt;Schulden!J11,AB125&gt;0),MAX(0,AB125+AC125-MIN(Schulden!G14,AB125+AC125)),0)+IF(AND(Schulden!J15&lt;Schulden!J11,AF125&gt;0),MAX(0,AF125+AG125-MIN(Schulden!G15,AF125+AG125)),0)+IF(AND(Schulden!J16&lt;Schulden!J11,AJ125&gt;0),MAX(0,AJ125+AK125-MIN(Schulden!G16,AJ125+AK125)),0)+IF(AND(Schulden!J17&lt;Schulden!J11,AN125&gt;0),MAX(0,AN125+AO125-MIN(Schulden!G17,AN125+AO125)),0)+IF(AND(Schulden!J18&lt;Schulden!J11,AR125&gt;0),MAX(0,AR125+AS125-MIN(Schulden!G18,AR125+AS125)),0)+IF(AND(Schulden!J19&lt;Schulden!J11,AV125&gt;0),MAX(0,AV125+AW125-MIN(Schulden!G19,AV125+AW125)),0)+IF(AND(Schulden!J20&lt;Schulden!J11,AZ125&gt;0),MAX(0,AZ125+BA125-MIN(Schulden!G20,AZ125+BA125)),0)+IF(AND(Schulden!J21&lt;Schulden!J11,BD125&gt;0),MAX(0,BD125+BE125-MIN(Schulden!G21,BD125+BE125)),0)+IF(AND(Schulden!J22&lt;Schulden!J11,BH125&gt;0),MAX(0,BH125+BI125-MIN(Schulden!G22,BH125+BI125)),0))),MAX(0,P125+Q125-MIN(Schulden!G11,P125+Q125)))+SUMIFS(Sonderzahlungen!$D$8:$D$67,Sonderzahlungen!$G$8:$G$67,$B125,Sonderzahlungen!$E$8:$E$67,"Gezielte Schuld",Sonderzahlungen!$F$8:$F$67,Schulden!B11)))</f>
        <v/>
      </c>
      <c r="S125" s="24">
        <f>MAX(0,P125+Q125-R125)</f>
        <v/>
      </c>
      <c r="T125" s="24">
        <f>W124</f>
        <v/>
      </c>
      <c r="U125" s="24">
        <f>IF(T125&lt;=0,0,T125*Schulden!F12/12)</f>
        <v/>
      </c>
      <c r="V125" s="24">
        <f>IF(T125&lt;=0,0,MIN(T125+U125,MIN(Schulden!G12,T125+U125)+MIN(MAX(0,Strategie!$C$9+SUMIFS(Sonderzahlungen!$D$8:$D$67,Sonderzahlungen!$G$8:$G$67,$B125,Sonderzahlungen!$E$8:$E$67,"Nach Strategie")-(IF(AND(Schulden!J8&lt;Schulden!J12,D125&gt;0),MAX(0,D125+E125-MIN(Schulden!G8,D125+E125)),0)+IF(AND(Schulden!J9&lt;Schulden!J12,H125&gt;0),MAX(0,H125+I125-MIN(Schulden!G9,H125+I125)),0)+IF(AND(Schulden!J10&lt;Schulden!J12,L125&gt;0),MAX(0,L125+M125-MIN(Schulden!G10,L125+M125)),0)+IF(AND(Schulden!J11&lt;Schulden!J12,P125&gt;0),MAX(0,P125+Q125-MIN(Schulden!G11,P125+Q125)),0)+IF(AND(Schulden!J12&lt;Schulden!J12,T125&gt;0),MAX(0,T125+U125-MIN(Schulden!G12,T125+U125)),0)+IF(AND(Schulden!J13&lt;Schulden!J12,X125&gt;0),MAX(0,X125+Y125-MIN(Schulden!G13,X125+Y125)),0)+IF(AND(Schulden!J14&lt;Schulden!J12,AB125&gt;0),MAX(0,AB125+AC125-MIN(Schulden!G14,AB125+AC125)),0)+IF(AND(Schulden!J15&lt;Schulden!J12,AF125&gt;0),MAX(0,AF125+AG125-MIN(Schulden!G15,AF125+AG125)),0)+IF(AND(Schulden!J16&lt;Schulden!J12,AJ125&gt;0),MAX(0,AJ125+AK125-MIN(Schulden!G16,AJ125+AK125)),0)+IF(AND(Schulden!J17&lt;Schulden!J12,AN125&gt;0),MAX(0,AN125+AO125-MIN(Schulden!G17,AN125+AO125)),0)+IF(AND(Schulden!J18&lt;Schulden!J12,AR125&gt;0),MAX(0,AR125+AS125-MIN(Schulden!G18,AR125+AS125)),0)+IF(AND(Schulden!J19&lt;Schulden!J12,AV125&gt;0),MAX(0,AV125+AW125-MIN(Schulden!G19,AV125+AW125)),0)+IF(AND(Schulden!J20&lt;Schulden!J12,AZ125&gt;0),MAX(0,AZ125+BA125-MIN(Schulden!G20,AZ125+BA125)),0)+IF(AND(Schulden!J21&lt;Schulden!J12,BD125&gt;0),MAX(0,BD125+BE125-MIN(Schulden!G21,BD125+BE125)),0)+IF(AND(Schulden!J22&lt;Schulden!J12,BH125&gt;0),MAX(0,BH125+BI125-MIN(Schulden!G22,BH125+BI125)),0))),MAX(0,T125+U125-MIN(Schulden!G12,T125+U125)))+SUMIFS(Sonderzahlungen!$D$8:$D$67,Sonderzahlungen!$G$8:$G$67,$B125,Sonderzahlungen!$E$8:$E$67,"Gezielte Schuld",Sonderzahlungen!$F$8:$F$67,Schulden!B12)))</f>
        <v/>
      </c>
      <c r="W125" s="24">
        <f>MAX(0,T125+U125-V125)</f>
        <v/>
      </c>
      <c r="X125" s="24">
        <f>AA124</f>
        <v/>
      </c>
      <c r="Y125" s="24">
        <f>IF(X125&lt;=0,0,X125*Schulden!F13/12)</f>
        <v/>
      </c>
      <c r="Z125" s="24">
        <f>IF(X125&lt;=0,0,MIN(X125+Y125,MIN(Schulden!G13,X125+Y125)+MIN(MAX(0,Strategie!$C$9+SUMIFS(Sonderzahlungen!$D$8:$D$67,Sonderzahlungen!$G$8:$G$67,$B125,Sonderzahlungen!$E$8:$E$67,"Nach Strategie")-(IF(AND(Schulden!J8&lt;Schulden!J13,D125&gt;0),MAX(0,D125+E125-MIN(Schulden!G8,D125+E125)),0)+IF(AND(Schulden!J9&lt;Schulden!J13,H125&gt;0),MAX(0,H125+I125-MIN(Schulden!G9,H125+I125)),0)+IF(AND(Schulden!J10&lt;Schulden!J13,L125&gt;0),MAX(0,L125+M125-MIN(Schulden!G10,L125+M125)),0)+IF(AND(Schulden!J11&lt;Schulden!J13,P125&gt;0),MAX(0,P125+Q125-MIN(Schulden!G11,P125+Q125)),0)+IF(AND(Schulden!J12&lt;Schulden!J13,T125&gt;0),MAX(0,T125+U125-MIN(Schulden!G12,T125+U125)),0)+IF(AND(Schulden!J13&lt;Schulden!J13,X125&gt;0),MAX(0,X125+Y125-MIN(Schulden!G13,X125+Y125)),0)+IF(AND(Schulden!J14&lt;Schulden!J13,AB125&gt;0),MAX(0,AB125+AC125-MIN(Schulden!G14,AB125+AC125)),0)+IF(AND(Schulden!J15&lt;Schulden!J13,AF125&gt;0),MAX(0,AF125+AG125-MIN(Schulden!G15,AF125+AG125)),0)+IF(AND(Schulden!J16&lt;Schulden!J13,AJ125&gt;0),MAX(0,AJ125+AK125-MIN(Schulden!G16,AJ125+AK125)),0)+IF(AND(Schulden!J17&lt;Schulden!J13,AN125&gt;0),MAX(0,AN125+AO125-MIN(Schulden!G17,AN125+AO125)),0)+IF(AND(Schulden!J18&lt;Schulden!J13,AR125&gt;0),MAX(0,AR125+AS125-MIN(Schulden!G18,AR125+AS125)),0)+IF(AND(Schulden!J19&lt;Schulden!J13,AV125&gt;0),MAX(0,AV125+AW125-MIN(Schulden!G19,AV125+AW125)),0)+IF(AND(Schulden!J20&lt;Schulden!J13,AZ125&gt;0),MAX(0,AZ125+BA125-MIN(Schulden!G20,AZ125+BA125)),0)+IF(AND(Schulden!J21&lt;Schulden!J13,BD125&gt;0),MAX(0,BD125+BE125-MIN(Schulden!G21,BD125+BE125)),0)+IF(AND(Schulden!J22&lt;Schulden!J13,BH125&gt;0),MAX(0,BH125+BI125-MIN(Schulden!G22,BH125+BI125)),0))),MAX(0,X125+Y125-MIN(Schulden!G13,X125+Y125)))+SUMIFS(Sonderzahlungen!$D$8:$D$67,Sonderzahlungen!$G$8:$G$67,$B125,Sonderzahlungen!$E$8:$E$67,"Gezielte Schuld",Sonderzahlungen!$F$8:$F$67,Schulden!B13)))</f>
        <v/>
      </c>
      <c r="AA125" s="24">
        <f>MAX(0,X125+Y125-Z125)</f>
        <v/>
      </c>
      <c r="AB125" s="24">
        <f>AE124</f>
        <v/>
      </c>
      <c r="AC125" s="24">
        <f>IF(AB125&lt;=0,0,AB125*Schulden!F14/12)</f>
        <v/>
      </c>
      <c r="AD125" s="24">
        <f>IF(AB125&lt;=0,0,MIN(AB125+AC125,MIN(Schulden!G14,AB125+AC125)+MIN(MAX(0,Strategie!$C$9+SUMIFS(Sonderzahlungen!$D$8:$D$67,Sonderzahlungen!$G$8:$G$67,$B125,Sonderzahlungen!$E$8:$E$67,"Nach Strategie")-(IF(AND(Schulden!J8&lt;Schulden!J14,D125&gt;0),MAX(0,D125+E125-MIN(Schulden!G8,D125+E125)),0)+IF(AND(Schulden!J9&lt;Schulden!J14,H125&gt;0),MAX(0,H125+I125-MIN(Schulden!G9,H125+I125)),0)+IF(AND(Schulden!J10&lt;Schulden!J14,L125&gt;0),MAX(0,L125+M125-MIN(Schulden!G10,L125+M125)),0)+IF(AND(Schulden!J11&lt;Schulden!J14,P125&gt;0),MAX(0,P125+Q125-MIN(Schulden!G11,P125+Q125)),0)+IF(AND(Schulden!J12&lt;Schulden!J14,T125&gt;0),MAX(0,T125+U125-MIN(Schulden!G12,T125+U125)),0)+IF(AND(Schulden!J13&lt;Schulden!J14,X125&gt;0),MAX(0,X125+Y125-MIN(Schulden!G13,X125+Y125)),0)+IF(AND(Schulden!J14&lt;Schulden!J14,AB125&gt;0),MAX(0,AB125+AC125-MIN(Schulden!G14,AB125+AC125)),0)+IF(AND(Schulden!J15&lt;Schulden!J14,AF125&gt;0),MAX(0,AF125+AG125-MIN(Schulden!G15,AF125+AG125)),0)+IF(AND(Schulden!J16&lt;Schulden!J14,AJ125&gt;0),MAX(0,AJ125+AK125-MIN(Schulden!G16,AJ125+AK125)),0)+IF(AND(Schulden!J17&lt;Schulden!J14,AN125&gt;0),MAX(0,AN125+AO125-MIN(Schulden!G17,AN125+AO125)),0)+IF(AND(Schulden!J18&lt;Schulden!J14,AR125&gt;0),MAX(0,AR125+AS125-MIN(Schulden!G18,AR125+AS125)),0)+IF(AND(Schulden!J19&lt;Schulden!J14,AV125&gt;0),MAX(0,AV125+AW125-MIN(Schulden!G19,AV125+AW125)),0)+IF(AND(Schulden!J20&lt;Schulden!J14,AZ125&gt;0),MAX(0,AZ125+BA125-MIN(Schulden!G20,AZ125+BA125)),0)+IF(AND(Schulden!J21&lt;Schulden!J14,BD125&gt;0),MAX(0,BD125+BE125-MIN(Schulden!G21,BD125+BE125)),0)+IF(AND(Schulden!J22&lt;Schulden!J14,BH125&gt;0),MAX(0,BH125+BI125-MIN(Schulden!G22,BH125+BI125)),0))),MAX(0,AB125+AC125-MIN(Schulden!G14,AB125+AC125)))+SUMIFS(Sonderzahlungen!$D$8:$D$67,Sonderzahlungen!$G$8:$G$67,$B125,Sonderzahlungen!$E$8:$E$67,"Gezielte Schuld",Sonderzahlungen!$F$8:$F$67,Schulden!B14)))</f>
        <v/>
      </c>
      <c r="AE125" s="24">
        <f>MAX(0,AB125+AC125-AD125)</f>
        <v/>
      </c>
      <c r="AF125" s="24">
        <f>AI124</f>
        <v/>
      </c>
      <c r="AG125" s="24">
        <f>IF(AF125&lt;=0,0,AF125*Schulden!F15/12)</f>
        <v/>
      </c>
      <c r="AH125" s="24">
        <f>IF(AF125&lt;=0,0,MIN(AF125+AG125,MIN(Schulden!G15,AF125+AG125)+MIN(MAX(0,Strategie!$C$9+SUMIFS(Sonderzahlungen!$D$8:$D$67,Sonderzahlungen!$G$8:$G$67,$B125,Sonderzahlungen!$E$8:$E$67,"Nach Strategie")-(IF(AND(Schulden!J8&lt;Schulden!J15,D125&gt;0),MAX(0,D125+E125-MIN(Schulden!G8,D125+E125)),0)+IF(AND(Schulden!J9&lt;Schulden!J15,H125&gt;0),MAX(0,H125+I125-MIN(Schulden!G9,H125+I125)),0)+IF(AND(Schulden!J10&lt;Schulden!J15,L125&gt;0),MAX(0,L125+M125-MIN(Schulden!G10,L125+M125)),0)+IF(AND(Schulden!J11&lt;Schulden!J15,P125&gt;0),MAX(0,P125+Q125-MIN(Schulden!G11,P125+Q125)),0)+IF(AND(Schulden!J12&lt;Schulden!J15,T125&gt;0),MAX(0,T125+U125-MIN(Schulden!G12,T125+U125)),0)+IF(AND(Schulden!J13&lt;Schulden!J15,X125&gt;0),MAX(0,X125+Y125-MIN(Schulden!G13,X125+Y125)),0)+IF(AND(Schulden!J14&lt;Schulden!J15,AB125&gt;0),MAX(0,AB125+AC125-MIN(Schulden!G14,AB125+AC125)),0)+IF(AND(Schulden!J15&lt;Schulden!J15,AF125&gt;0),MAX(0,AF125+AG125-MIN(Schulden!G15,AF125+AG125)),0)+IF(AND(Schulden!J16&lt;Schulden!J15,AJ125&gt;0),MAX(0,AJ125+AK125-MIN(Schulden!G16,AJ125+AK125)),0)+IF(AND(Schulden!J17&lt;Schulden!J15,AN125&gt;0),MAX(0,AN125+AO125-MIN(Schulden!G17,AN125+AO125)),0)+IF(AND(Schulden!J18&lt;Schulden!J15,AR125&gt;0),MAX(0,AR125+AS125-MIN(Schulden!G18,AR125+AS125)),0)+IF(AND(Schulden!J19&lt;Schulden!J15,AV125&gt;0),MAX(0,AV125+AW125-MIN(Schulden!G19,AV125+AW125)),0)+IF(AND(Schulden!J20&lt;Schulden!J15,AZ125&gt;0),MAX(0,AZ125+BA125-MIN(Schulden!G20,AZ125+BA125)),0)+IF(AND(Schulden!J21&lt;Schulden!J15,BD125&gt;0),MAX(0,BD125+BE125-MIN(Schulden!G21,BD125+BE125)),0)+IF(AND(Schulden!J22&lt;Schulden!J15,BH125&gt;0),MAX(0,BH125+BI125-MIN(Schulden!G22,BH125+BI125)),0))),MAX(0,AF125+AG125-MIN(Schulden!G15,AF125+AG125)))+SUMIFS(Sonderzahlungen!$D$8:$D$67,Sonderzahlungen!$G$8:$G$67,$B125,Sonderzahlungen!$E$8:$E$67,"Gezielte Schuld",Sonderzahlungen!$F$8:$F$67,Schulden!B15)))</f>
        <v/>
      </c>
      <c r="AI125" s="24">
        <f>MAX(0,AF125+AG125-AH125)</f>
        <v/>
      </c>
      <c r="AJ125" s="24">
        <f>AM124</f>
        <v/>
      </c>
      <c r="AK125" s="24">
        <f>IF(AJ125&lt;=0,0,AJ125*Schulden!F16/12)</f>
        <v/>
      </c>
      <c r="AL125" s="24">
        <f>IF(AJ125&lt;=0,0,MIN(AJ125+AK125,MIN(Schulden!G16,AJ125+AK125)+MIN(MAX(0,Strategie!$C$9+SUMIFS(Sonderzahlungen!$D$8:$D$67,Sonderzahlungen!$G$8:$G$67,$B125,Sonderzahlungen!$E$8:$E$67,"Nach Strategie")-(IF(AND(Schulden!J8&lt;Schulden!J16,D125&gt;0),MAX(0,D125+E125-MIN(Schulden!G8,D125+E125)),0)+IF(AND(Schulden!J9&lt;Schulden!J16,H125&gt;0),MAX(0,H125+I125-MIN(Schulden!G9,H125+I125)),0)+IF(AND(Schulden!J10&lt;Schulden!J16,L125&gt;0),MAX(0,L125+M125-MIN(Schulden!G10,L125+M125)),0)+IF(AND(Schulden!J11&lt;Schulden!J16,P125&gt;0),MAX(0,P125+Q125-MIN(Schulden!G11,P125+Q125)),0)+IF(AND(Schulden!J12&lt;Schulden!J16,T125&gt;0),MAX(0,T125+U125-MIN(Schulden!G12,T125+U125)),0)+IF(AND(Schulden!J13&lt;Schulden!J16,X125&gt;0),MAX(0,X125+Y125-MIN(Schulden!G13,X125+Y125)),0)+IF(AND(Schulden!J14&lt;Schulden!J16,AB125&gt;0),MAX(0,AB125+AC125-MIN(Schulden!G14,AB125+AC125)),0)+IF(AND(Schulden!J15&lt;Schulden!J16,AF125&gt;0),MAX(0,AF125+AG125-MIN(Schulden!G15,AF125+AG125)),0)+IF(AND(Schulden!J16&lt;Schulden!J16,AJ125&gt;0),MAX(0,AJ125+AK125-MIN(Schulden!G16,AJ125+AK125)),0)+IF(AND(Schulden!J17&lt;Schulden!J16,AN125&gt;0),MAX(0,AN125+AO125-MIN(Schulden!G17,AN125+AO125)),0)+IF(AND(Schulden!J18&lt;Schulden!J16,AR125&gt;0),MAX(0,AR125+AS125-MIN(Schulden!G18,AR125+AS125)),0)+IF(AND(Schulden!J19&lt;Schulden!J16,AV125&gt;0),MAX(0,AV125+AW125-MIN(Schulden!G19,AV125+AW125)),0)+IF(AND(Schulden!J20&lt;Schulden!J16,AZ125&gt;0),MAX(0,AZ125+BA125-MIN(Schulden!G20,AZ125+BA125)),0)+IF(AND(Schulden!J21&lt;Schulden!J16,BD125&gt;0),MAX(0,BD125+BE125-MIN(Schulden!G21,BD125+BE125)),0)+IF(AND(Schulden!J22&lt;Schulden!J16,BH125&gt;0),MAX(0,BH125+BI125-MIN(Schulden!G22,BH125+BI125)),0))),MAX(0,AJ125+AK125-MIN(Schulden!G16,AJ125+AK125)))+SUMIFS(Sonderzahlungen!$D$8:$D$67,Sonderzahlungen!$G$8:$G$67,$B125,Sonderzahlungen!$E$8:$E$67,"Gezielte Schuld",Sonderzahlungen!$F$8:$F$67,Schulden!B16)))</f>
        <v/>
      </c>
      <c r="AM125" s="24">
        <f>MAX(0,AJ125+AK125-AL125)</f>
        <v/>
      </c>
      <c r="AN125" s="24">
        <f>AQ124</f>
        <v/>
      </c>
      <c r="AO125" s="24">
        <f>IF(AN125&lt;=0,0,AN125*Schulden!F17/12)</f>
        <v/>
      </c>
      <c r="AP125" s="24">
        <f>IF(AN125&lt;=0,0,MIN(AN125+AO125,MIN(Schulden!G17,AN125+AO125)+MIN(MAX(0,Strategie!$C$9+SUMIFS(Sonderzahlungen!$D$8:$D$67,Sonderzahlungen!$G$8:$G$67,$B125,Sonderzahlungen!$E$8:$E$67,"Nach Strategie")-(IF(AND(Schulden!J8&lt;Schulden!J17,D125&gt;0),MAX(0,D125+E125-MIN(Schulden!G8,D125+E125)),0)+IF(AND(Schulden!J9&lt;Schulden!J17,H125&gt;0),MAX(0,H125+I125-MIN(Schulden!G9,H125+I125)),0)+IF(AND(Schulden!J10&lt;Schulden!J17,L125&gt;0),MAX(0,L125+M125-MIN(Schulden!G10,L125+M125)),0)+IF(AND(Schulden!J11&lt;Schulden!J17,P125&gt;0),MAX(0,P125+Q125-MIN(Schulden!G11,P125+Q125)),0)+IF(AND(Schulden!J12&lt;Schulden!J17,T125&gt;0),MAX(0,T125+U125-MIN(Schulden!G12,T125+U125)),0)+IF(AND(Schulden!J13&lt;Schulden!J17,X125&gt;0),MAX(0,X125+Y125-MIN(Schulden!G13,X125+Y125)),0)+IF(AND(Schulden!J14&lt;Schulden!J17,AB125&gt;0),MAX(0,AB125+AC125-MIN(Schulden!G14,AB125+AC125)),0)+IF(AND(Schulden!J15&lt;Schulden!J17,AF125&gt;0),MAX(0,AF125+AG125-MIN(Schulden!G15,AF125+AG125)),0)+IF(AND(Schulden!J16&lt;Schulden!J17,AJ125&gt;0),MAX(0,AJ125+AK125-MIN(Schulden!G16,AJ125+AK125)),0)+IF(AND(Schulden!J17&lt;Schulden!J17,AN125&gt;0),MAX(0,AN125+AO125-MIN(Schulden!G17,AN125+AO125)),0)+IF(AND(Schulden!J18&lt;Schulden!J17,AR125&gt;0),MAX(0,AR125+AS125-MIN(Schulden!G18,AR125+AS125)),0)+IF(AND(Schulden!J19&lt;Schulden!J17,AV125&gt;0),MAX(0,AV125+AW125-MIN(Schulden!G19,AV125+AW125)),0)+IF(AND(Schulden!J20&lt;Schulden!J17,AZ125&gt;0),MAX(0,AZ125+BA125-MIN(Schulden!G20,AZ125+BA125)),0)+IF(AND(Schulden!J21&lt;Schulden!J17,BD125&gt;0),MAX(0,BD125+BE125-MIN(Schulden!G21,BD125+BE125)),0)+IF(AND(Schulden!J22&lt;Schulden!J17,BH125&gt;0),MAX(0,BH125+BI125-MIN(Schulden!G22,BH125+BI125)),0))),MAX(0,AN125+AO125-MIN(Schulden!G17,AN125+AO125)))+SUMIFS(Sonderzahlungen!$D$8:$D$67,Sonderzahlungen!$G$8:$G$67,$B125,Sonderzahlungen!$E$8:$E$67,"Gezielte Schuld",Sonderzahlungen!$F$8:$F$67,Schulden!B17)))</f>
        <v/>
      </c>
      <c r="AQ125" s="24">
        <f>MAX(0,AN125+AO125-AP125)</f>
        <v/>
      </c>
      <c r="AR125" s="24">
        <f>AU124</f>
        <v/>
      </c>
      <c r="AS125" s="24">
        <f>IF(AR125&lt;=0,0,AR125*Schulden!F18/12)</f>
        <v/>
      </c>
      <c r="AT125" s="24">
        <f>IF(AR125&lt;=0,0,MIN(AR125+AS125,MIN(Schulden!G18,AR125+AS125)+MIN(MAX(0,Strategie!$C$9+SUMIFS(Sonderzahlungen!$D$8:$D$67,Sonderzahlungen!$G$8:$G$67,$B125,Sonderzahlungen!$E$8:$E$67,"Nach Strategie")-(IF(AND(Schulden!J8&lt;Schulden!J18,D125&gt;0),MAX(0,D125+E125-MIN(Schulden!G8,D125+E125)),0)+IF(AND(Schulden!J9&lt;Schulden!J18,H125&gt;0),MAX(0,H125+I125-MIN(Schulden!G9,H125+I125)),0)+IF(AND(Schulden!J10&lt;Schulden!J18,L125&gt;0),MAX(0,L125+M125-MIN(Schulden!G10,L125+M125)),0)+IF(AND(Schulden!J11&lt;Schulden!J18,P125&gt;0),MAX(0,P125+Q125-MIN(Schulden!G11,P125+Q125)),0)+IF(AND(Schulden!J12&lt;Schulden!J18,T125&gt;0),MAX(0,T125+U125-MIN(Schulden!G12,T125+U125)),0)+IF(AND(Schulden!J13&lt;Schulden!J18,X125&gt;0),MAX(0,X125+Y125-MIN(Schulden!G13,X125+Y125)),0)+IF(AND(Schulden!J14&lt;Schulden!J18,AB125&gt;0),MAX(0,AB125+AC125-MIN(Schulden!G14,AB125+AC125)),0)+IF(AND(Schulden!J15&lt;Schulden!J18,AF125&gt;0),MAX(0,AF125+AG125-MIN(Schulden!G15,AF125+AG125)),0)+IF(AND(Schulden!J16&lt;Schulden!J18,AJ125&gt;0),MAX(0,AJ125+AK125-MIN(Schulden!G16,AJ125+AK125)),0)+IF(AND(Schulden!J17&lt;Schulden!J18,AN125&gt;0),MAX(0,AN125+AO125-MIN(Schulden!G17,AN125+AO125)),0)+IF(AND(Schulden!J18&lt;Schulden!J18,AR125&gt;0),MAX(0,AR125+AS125-MIN(Schulden!G18,AR125+AS125)),0)+IF(AND(Schulden!J19&lt;Schulden!J18,AV125&gt;0),MAX(0,AV125+AW125-MIN(Schulden!G19,AV125+AW125)),0)+IF(AND(Schulden!J20&lt;Schulden!J18,AZ125&gt;0),MAX(0,AZ125+BA125-MIN(Schulden!G20,AZ125+BA125)),0)+IF(AND(Schulden!J21&lt;Schulden!J18,BD125&gt;0),MAX(0,BD125+BE125-MIN(Schulden!G21,BD125+BE125)),0)+IF(AND(Schulden!J22&lt;Schulden!J18,BH125&gt;0),MAX(0,BH125+BI125-MIN(Schulden!G22,BH125+BI125)),0))),MAX(0,AR125+AS125-MIN(Schulden!G18,AR125+AS125)))+SUMIFS(Sonderzahlungen!$D$8:$D$67,Sonderzahlungen!$G$8:$G$67,$B125,Sonderzahlungen!$E$8:$E$67,"Gezielte Schuld",Sonderzahlungen!$F$8:$F$67,Schulden!B18)))</f>
        <v/>
      </c>
      <c r="AU125" s="24">
        <f>MAX(0,AR125+AS125-AT125)</f>
        <v/>
      </c>
      <c r="AV125" s="24">
        <f>AY124</f>
        <v/>
      </c>
      <c r="AW125" s="24">
        <f>IF(AV125&lt;=0,0,AV125*Schulden!F19/12)</f>
        <v/>
      </c>
      <c r="AX125" s="24">
        <f>IF(AV125&lt;=0,0,MIN(AV125+AW125,MIN(Schulden!G19,AV125+AW125)+MIN(MAX(0,Strategie!$C$9+SUMIFS(Sonderzahlungen!$D$8:$D$67,Sonderzahlungen!$G$8:$G$67,$B125,Sonderzahlungen!$E$8:$E$67,"Nach Strategie")-(IF(AND(Schulden!J8&lt;Schulden!J19,D125&gt;0),MAX(0,D125+E125-MIN(Schulden!G8,D125+E125)),0)+IF(AND(Schulden!J9&lt;Schulden!J19,H125&gt;0),MAX(0,H125+I125-MIN(Schulden!G9,H125+I125)),0)+IF(AND(Schulden!J10&lt;Schulden!J19,L125&gt;0),MAX(0,L125+M125-MIN(Schulden!G10,L125+M125)),0)+IF(AND(Schulden!J11&lt;Schulden!J19,P125&gt;0),MAX(0,P125+Q125-MIN(Schulden!G11,P125+Q125)),0)+IF(AND(Schulden!J12&lt;Schulden!J19,T125&gt;0),MAX(0,T125+U125-MIN(Schulden!G12,T125+U125)),0)+IF(AND(Schulden!J13&lt;Schulden!J19,X125&gt;0),MAX(0,X125+Y125-MIN(Schulden!G13,X125+Y125)),0)+IF(AND(Schulden!J14&lt;Schulden!J19,AB125&gt;0),MAX(0,AB125+AC125-MIN(Schulden!G14,AB125+AC125)),0)+IF(AND(Schulden!J15&lt;Schulden!J19,AF125&gt;0),MAX(0,AF125+AG125-MIN(Schulden!G15,AF125+AG125)),0)+IF(AND(Schulden!J16&lt;Schulden!J19,AJ125&gt;0),MAX(0,AJ125+AK125-MIN(Schulden!G16,AJ125+AK125)),0)+IF(AND(Schulden!J17&lt;Schulden!J19,AN125&gt;0),MAX(0,AN125+AO125-MIN(Schulden!G17,AN125+AO125)),0)+IF(AND(Schulden!J18&lt;Schulden!J19,AR125&gt;0),MAX(0,AR125+AS125-MIN(Schulden!G18,AR125+AS125)),0)+IF(AND(Schulden!J19&lt;Schulden!J19,AV125&gt;0),MAX(0,AV125+AW125-MIN(Schulden!G19,AV125+AW125)),0)+IF(AND(Schulden!J20&lt;Schulden!J19,AZ125&gt;0),MAX(0,AZ125+BA125-MIN(Schulden!G20,AZ125+BA125)),0)+IF(AND(Schulden!J21&lt;Schulden!J19,BD125&gt;0),MAX(0,BD125+BE125-MIN(Schulden!G21,BD125+BE125)),0)+IF(AND(Schulden!J22&lt;Schulden!J19,BH125&gt;0),MAX(0,BH125+BI125-MIN(Schulden!G22,BH125+BI125)),0))),MAX(0,AV125+AW125-MIN(Schulden!G19,AV125+AW125)))+SUMIFS(Sonderzahlungen!$D$8:$D$67,Sonderzahlungen!$G$8:$G$67,$B125,Sonderzahlungen!$E$8:$E$67,"Gezielte Schuld",Sonderzahlungen!$F$8:$F$67,Schulden!B19)))</f>
        <v/>
      </c>
      <c r="AY125" s="24">
        <f>MAX(0,AV125+AW125-AX125)</f>
        <v/>
      </c>
      <c r="AZ125" s="24">
        <f>BC124</f>
        <v/>
      </c>
      <c r="BA125" s="24">
        <f>IF(AZ125&lt;=0,0,AZ125*Schulden!F20/12)</f>
        <v/>
      </c>
      <c r="BB125" s="24">
        <f>IF(AZ125&lt;=0,0,MIN(AZ125+BA125,MIN(Schulden!G20,AZ125+BA125)+MIN(MAX(0,Strategie!$C$9+SUMIFS(Sonderzahlungen!$D$8:$D$67,Sonderzahlungen!$G$8:$G$67,$B125,Sonderzahlungen!$E$8:$E$67,"Nach Strategie")-(IF(AND(Schulden!J8&lt;Schulden!J20,D125&gt;0),MAX(0,D125+E125-MIN(Schulden!G8,D125+E125)),0)+IF(AND(Schulden!J9&lt;Schulden!J20,H125&gt;0),MAX(0,H125+I125-MIN(Schulden!G9,H125+I125)),0)+IF(AND(Schulden!J10&lt;Schulden!J20,L125&gt;0),MAX(0,L125+M125-MIN(Schulden!G10,L125+M125)),0)+IF(AND(Schulden!J11&lt;Schulden!J20,P125&gt;0),MAX(0,P125+Q125-MIN(Schulden!G11,P125+Q125)),0)+IF(AND(Schulden!J12&lt;Schulden!J20,T125&gt;0),MAX(0,T125+U125-MIN(Schulden!G12,T125+U125)),0)+IF(AND(Schulden!J13&lt;Schulden!J20,X125&gt;0),MAX(0,X125+Y125-MIN(Schulden!G13,X125+Y125)),0)+IF(AND(Schulden!J14&lt;Schulden!J20,AB125&gt;0),MAX(0,AB125+AC125-MIN(Schulden!G14,AB125+AC125)),0)+IF(AND(Schulden!J15&lt;Schulden!J20,AF125&gt;0),MAX(0,AF125+AG125-MIN(Schulden!G15,AF125+AG125)),0)+IF(AND(Schulden!J16&lt;Schulden!J20,AJ125&gt;0),MAX(0,AJ125+AK125-MIN(Schulden!G16,AJ125+AK125)),0)+IF(AND(Schulden!J17&lt;Schulden!J20,AN125&gt;0),MAX(0,AN125+AO125-MIN(Schulden!G17,AN125+AO125)),0)+IF(AND(Schulden!J18&lt;Schulden!J20,AR125&gt;0),MAX(0,AR125+AS125-MIN(Schulden!G18,AR125+AS125)),0)+IF(AND(Schulden!J19&lt;Schulden!J20,AV125&gt;0),MAX(0,AV125+AW125-MIN(Schulden!G19,AV125+AW125)),0)+IF(AND(Schulden!J20&lt;Schulden!J20,AZ125&gt;0),MAX(0,AZ125+BA125-MIN(Schulden!G20,AZ125+BA125)),0)+IF(AND(Schulden!J21&lt;Schulden!J20,BD125&gt;0),MAX(0,BD125+BE125-MIN(Schulden!G21,BD125+BE125)),0)+IF(AND(Schulden!J22&lt;Schulden!J20,BH125&gt;0),MAX(0,BH125+BI125-MIN(Schulden!G22,BH125+BI125)),0))),MAX(0,AZ125+BA125-MIN(Schulden!G20,AZ125+BA125)))+SUMIFS(Sonderzahlungen!$D$8:$D$67,Sonderzahlungen!$G$8:$G$67,$B125,Sonderzahlungen!$E$8:$E$67,"Gezielte Schuld",Sonderzahlungen!$F$8:$F$67,Schulden!B20)))</f>
        <v/>
      </c>
      <c r="BC125" s="24">
        <f>MAX(0,AZ125+BA125-BB125)</f>
        <v/>
      </c>
      <c r="BD125" s="24">
        <f>BG124</f>
        <v/>
      </c>
      <c r="BE125" s="24">
        <f>IF(BD125&lt;=0,0,BD125*Schulden!F21/12)</f>
        <v/>
      </c>
      <c r="BF125" s="24">
        <f>IF(BD125&lt;=0,0,MIN(BD125+BE125,MIN(Schulden!G21,BD125+BE125)+MIN(MAX(0,Strategie!$C$9+SUMIFS(Sonderzahlungen!$D$8:$D$67,Sonderzahlungen!$G$8:$G$67,$B125,Sonderzahlungen!$E$8:$E$67,"Nach Strategie")-(IF(AND(Schulden!J8&lt;Schulden!J21,D125&gt;0),MAX(0,D125+E125-MIN(Schulden!G8,D125+E125)),0)+IF(AND(Schulden!J9&lt;Schulden!J21,H125&gt;0),MAX(0,H125+I125-MIN(Schulden!G9,H125+I125)),0)+IF(AND(Schulden!J10&lt;Schulden!J21,L125&gt;0),MAX(0,L125+M125-MIN(Schulden!G10,L125+M125)),0)+IF(AND(Schulden!J11&lt;Schulden!J21,P125&gt;0),MAX(0,P125+Q125-MIN(Schulden!G11,P125+Q125)),0)+IF(AND(Schulden!J12&lt;Schulden!J21,T125&gt;0),MAX(0,T125+U125-MIN(Schulden!G12,T125+U125)),0)+IF(AND(Schulden!J13&lt;Schulden!J21,X125&gt;0),MAX(0,X125+Y125-MIN(Schulden!G13,X125+Y125)),0)+IF(AND(Schulden!J14&lt;Schulden!J21,AB125&gt;0),MAX(0,AB125+AC125-MIN(Schulden!G14,AB125+AC125)),0)+IF(AND(Schulden!J15&lt;Schulden!J21,AF125&gt;0),MAX(0,AF125+AG125-MIN(Schulden!G15,AF125+AG125)),0)+IF(AND(Schulden!J16&lt;Schulden!J21,AJ125&gt;0),MAX(0,AJ125+AK125-MIN(Schulden!G16,AJ125+AK125)),0)+IF(AND(Schulden!J17&lt;Schulden!J21,AN125&gt;0),MAX(0,AN125+AO125-MIN(Schulden!G17,AN125+AO125)),0)+IF(AND(Schulden!J18&lt;Schulden!J21,AR125&gt;0),MAX(0,AR125+AS125-MIN(Schulden!G18,AR125+AS125)),0)+IF(AND(Schulden!J19&lt;Schulden!J21,AV125&gt;0),MAX(0,AV125+AW125-MIN(Schulden!G19,AV125+AW125)),0)+IF(AND(Schulden!J20&lt;Schulden!J21,AZ125&gt;0),MAX(0,AZ125+BA125-MIN(Schulden!G20,AZ125+BA125)),0)+IF(AND(Schulden!J21&lt;Schulden!J21,BD125&gt;0),MAX(0,BD125+BE125-MIN(Schulden!G21,BD125+BE125)),0)+IF(AND(Schulden!J22&lt;Schulden!J21,BH125&gt;0),MAX(0,BH125+BI125-MIN(Schulden!G22,BH125+BI125)),0))),MAX(0,BD125+BE125-MIN(Schulden!G21,BD125+BE125)))+SUMIFS(Sonderzahlungen!$D$8:$D$67,Sonderzahlungen!$G$8:$G$67,$B125,Sonderzahlungen!$E$8:$E$67,"Gezielte Schuld",Sonderzahlungen!$F$8:$F$67,Schulden!B21)))</f>
        <v/>
      </c>
      <c r="BG125" s="24">
        <f>MAX(0,BD125+BE125-BF125)</f>
        <v/>
      </c>
      <c r="BH125" s="24">
        <f>BK124</f>
        <v/>
      </c>
      <c r="BI125" s="24">
        <f>IF(BH125&lt;=0,0,BH125*Schulden!F22/12)</f>
        <v/>
      </c>
      <c r="BJ125" s="24">
        <f>IF(BH125&lt;=0,0,MIN(BH125+BI125,MIN(Schulden!G22,BH125+BI125)+MIN(MAX(0,Strategie!$C$9+SUMIFS(Sonderzahlungen!$D$8:$D$67,Sonderzahlungen!$G$8:$G$67,$B125,Sonderzahlungen!$E$8:$E$67,"Nach Strategie")-(IF(AND(Schulden!J8&lt;Schulden!J22,D125&gt;0),MAX(0,D125+E125-MIN(Schulden!G8,D125+E125)),0)+IF(AND(Schulden!J9&lt;Schulden!J22,H125&gt;0),MAX(0,H125+I125-MIN(Schulden!G9,H125+I125)),0)+IF(AND(Schulden!J10&lt;Schulden!J22,L125&gt;0),MAX(0,L125+M125-MIN(Schulden!G10,L125+M125)),0)+IF(AND(Schulden!J11&lt;Schulden!J22,P125&gt;0),MAX(0,P125+Q125-MIN(Schulden!G11,P125+Q125)),0)+IF(AND(Schulden!J12&lt;Schulden!J22,T125&gt;0),MAX(0,T125+U125-MIN(Schulden!G12,T125+U125)),0)+IF(AND(Schulden!J13&lt;Schulden!J22,X125&gt;0),MAX(0,X125+Y125-MIN(Schulden!G13,X125+Y125)),0)+IF(AND(Schulden!J14&lt;Schulden!J22,AB125&gt;0),MAX(0,AB125+AC125-MIN(Schulden!G14,AB125+AC125)),0)+IF(AND(Schulden!J15&lt;Schulden!J22,AF125&gt;0),MAX(0,AF125+AG125-MIN(Schulden!G15,AF125+AG125)),0)+IF(AND(Schulden!J16&lt;Schulden!J22,AJ125&gt;0),MAX(0,AJ125+AK125-MIN(Schulden!G16,AJ125+AK125)),0)+IF(AND(Schulden!J17&lt;Schulden!J22,AN125&gt;0),MAX(0,AN125+AO125-MIN(Schulden!G17,AN125+AO125)),0)+IF(AND(Schulden!J18&lt;Schulden!J22,AR125&gt;0),MAX(0,AR125+AS125-MIN(Schulden!G18,AR125+AS125)),0)+IF(AND(Schulden!J19&lt;Schulden!J22,AV125&gt;0),MAX(0,AV125+AW125-MIN(Schulden!G19,AV125+AW125)),0)+IF(AND(Schulden!J20&lt;Schulden!J22,AZ125&gt;0),MAX(0,AZ125+BA125-MIN(Schulden!G20,AZ125+BA125)),0)+IF(AND(Schulden!J21&lt;Schulden!J22,BD125&gt;0),MAX(0,BD125+BE125-MIN(Schulden!G21,BD125+BE125)),0)+IF(AND(Schulden!J22&lt;Schulden!J22,BH125&gt;0),MAX(0,BH125+BI125-MIN(Schulden!G22,BH125+BI125)),0))),MAX(0,BH125+BI125-MIN(Schulden!G22,BH125+BI125)))+SUMIFS(Sonderzahlungen!$D$8:$D$67,Sonderzahlungen!$G$8:$G$67,$B125,Sonderzahlungen!$E$8:$E$67,"Gezielte Schuld",Sonderzahlungen!$F$8:$F$67,Schulden!B22)))</f>
        <v/>
      </c>
      <c r="BK125" s="24">
        <f>MAX(0,BH125+BI125-BJ125)</f>
        <v/>
      </c>
    </row>
    <row r="126">
      <c r="B126" s="23">
        <f>EDATE(B125,1)</f>
        <v/>
      </c>
      <c r="C126" s="24">
        <f>SUMIFS(Sonderzahlungen!$D$8:$D$67,Sonderzahlungen!$G$8:$G$67,B126)</f>
        <v/>
      </c>
      <c r="D126" s="24">
        <f>G125</f>
        <v/>
      </c>
      <c r="E126" s="24">
        <f>IF(D126&lt;=0,0,D126*Schulden!F8/12)</f>
        <v/>
      </c>
      <c r="F126" s="24">
        <f>IF(D126&lt;=0,0,MIN(D126+E126,MIN(Schulden!G8,D126+E126)+MIN(MAX(0,Strategie!$C$9+SUMIFS(Sonderzahlungen!$D$8:$D$67,Sonderzahlungen!$G$8:$G$67,$B126,Sonderzahlungen!$E$8:$E$67,"Nach Strategie")-(IF(AND(Schulden!J8&lt;Schulden!J8,D126&gt;0),MAX(0,D126+E126-MIN(Schulden!G8,D126+E126)),0)+IF(AND(Schulden!J9&lt;Schulden!J8,H126&gt;0),MAX(0,H126+I126-MIN(Schulden!G9,H126+I126)),0)+IF(AND(Schulden!J10&lt;Schulden!J8,L126&gt;0),MAX(0,L126+M126-MIN(Schulden!G10,L126+M126)),0)+IF(AND(Schulden!J11&lt;Schulden!J8,P126&gt;0),MAX(0,P126+Q126-MIN(Schulden!G11,P126+Q126)),0)+IF(AND(Schulden!J12&lt;Schulden!J8,T126&gt;0),MAX(0,T126+U126-MIN(Schulden!G12,T126+U126)),0)+IF(AND(Schulden!J13&lt;Schulden!J8,X126&gt;0),MAX(0,X126+Y126-MIN(Schulden!G13,X126+Y126)),0)+IF(AND(Schulden!J14&lt;Schulden!J8,AB126&gt;0),MAX(0,AB126+AC126-MIN(Schulden!G14,AB126+AC126)),0)+IF(AND(Schulden!J15&lt;Schulden!J8,AF126&gt;0),MAX(0,AF126+AG126-MIN(Schulden!G15,AF126+AG126)),0)+IF(AND(Schulden!J16&lt;Schulden!J8,AJ126&gt;0),MAX(0,AJ126+AK126-MIN(Schulden!G16,AJ126+AK126)),0)+IF(AND(Schulden!J17&lt;Schulden!J8,AN126&gt;0),MAX(0,AN126+AO126-MIN(Schulden!G17,AN126+AO126)),0)+IF(AND(Schulden!J18&lt;Schulden!J8,AR126&gt;0),MAX(0,AR126+AS126-MIN(Schulden!G18,AR126+AS126)),0)+IF(AND(Schulden!J19&lt;Schulden!J8,AV126&gt;0),MAX(0,AV126+AW126-MIN(Schulden!G19,AV126+AW126)),0)+IF(AND(Schulden!J20&lt;Schulden!J8,AZ126&gt;0),MAX(0,AZ126+BA126-MIN(Schulden!G20,AZ126+BA126)),0)+IF(AND(Schulden!J21&lt;Schulden!J8,BD126&gt;0),MAX(0,BD126+BE126-MIN(Schulden!G21,BD126+BE126)),0)+IF(AND(Schulden!J22&lt;Schulden!J8,BH126&gt;0),MAX(0,BH126+BI126-MIN(Schulden!G22,BH126+BI126)),0))),MAX(0,D126+E126-MIN(Schulden!G8,D126+E126)))+SUMIFS(Sonderzahlungen!$D$8:$D$67,Sonderzahlungen!$G$8:$G$67,$B126,Sonderzahlungen!$E$8:$E$67,"Gezielte Schuld",Sonderzahlungen!$F$8:$F$67,Schulden!B8)))</f>
        <v/>
      </c>
      <c r="G126" s="24">
        <f>MAX(0,D126+E126-F126)</f>
        <v/>
      </c>
      <c r="H126" s="24">
        <f>K125</f>
        <v/>
      </c>
      <c r="I126" s="24">
        <f>IF(H126&lt;=0,0,H126*Schulden!F9/12)</f>
        <v/>
      </c>
      <c r="J126" s="24">
        <f>IF(H126&lt;=0,0,MIN(H126+I126,MIN(Schulden!G9,H126+I126)+MIN(MAX(0,Strategie!$C$9+SUMIFS(Sonderzahlungen!$D$8:$D$67,Sonderzahlungen!$G$8:$G$67,$B126,Sonderzahlungen!$E$8:$E$67,"Nach Strategie")-(IF(AND(Schulden!J8&lt;Schulden!J9,D126&gt;0),MAX(0,D126+E126-MIN(Schulden!G8,D126+E126)),0)+IF(AND(Schulden!J9&lt;Schulden!J9,H126&gt;0),MAX(0,H126+I126-MIN(Schulden!G9,H126+I126)),0)+IF(AND(Schulden!J10&lt;Schulden!J9,L126&gt;0),MAX(0,L126+M126-MIN(Schulden!G10,L126+M126)),0)+IF(AND(Schulden!J11&lt;Schulden!J9,P126&gt;0),MAX(0,P126+Q126-MIN(Schulden!G11,P126+Q126)),0)+IF(AND(Schulden!J12&lt;Schulden!J9,T126&gt;0),MAX(0,T126+U126-MIN(Schulden!G12,T126+U126)),0)+IF(AND(Schulden!J13&lt;Schulden!J9,X126&gt;0),MAX(0,X126+Y126-MIN(Schulden!G13,X126+Y126)),0)+IF(AND(Schulden!J14&lt;Schulden!J9,AB126&gt;0),MAX(0,AB126+AC126-MIN(Schulden!G14,AB126+AC126)),0)+IF(AND(Schulden!J15&lt;Schulden!J9,AF126&gt;0),MAX(0,AF126+AG126-MIN(Schulden!G15,AF126+AG126)),0)+IF(AND(Schulden!J16&lt;Schulden!J9,AJ126&gt;0),MAX(0,AJ126+AK126-MIN(Schulden!G16,AJ126+AK126)),0)+IF(AND(Schulden!J17&lt;Schulden!J9,AN126&gt;0),MAX(0,AN126+AO126-MIN(Schulden!G17,AN126+AO126)),0)+IF(AND(Schulden!J18&lt;Schulden!J9,AR126&gt;0),MAX(0,AR126+AS126-MIN(Schulden!G18,AR126+AS126)),0)+IF(AND(Schulden!J19&lt;Schulden!J9,AV126&gt;0),MAX(0,AV126+AW126-MIN(Schulden!G19,AV126+AW126)),0)+IF(AND(Schulden!J20&lt;Schulden!J9,AZ126&gt;0),MAX(0,AZ126+BA126-MIN(Schulden!G20,AZ126+BA126)),0)+IF(AND(Schulden!J21&lt;Schulden!J9,BD126&gt;0),MAX(0,BD126+BE126-MIN(Schulden!G21,BD126+BE126)),0)+IF(AND(Schulden!J22&lt;Schulden!J9,BH126&gt;0),MAX(0,BH126+BI126-MIN(Schulden!G22,BH126+BI126)),0))),MAX(0,H126+I126-MIN(Schulden!G9,H126+I126)))+SUMIFS(Sonderzahlungen!$D$8:$D$67,Sonderzahlungen!$G$8:$G$67,$B126,Sonderzahlungen!$E$8:$E$67,"Gezielte Schuld",Sonderzahlungen!$F$8:$F$67,Schulden!B9)))</f>
        <v/>
      </c>
      <c r="K126" s="24">
        <f>MAX(0,H126+I126-J126)</f>
        <v/>
      </c>
      <c r="L126" s="24">
        <f>O125</f>
        <v/>
      </c>
      <c r="M126" s="24">
        <f>IF(L126&lt;=0,0,L126*Schulden!F10/12)</f>
        <v/>
      </c>
      <c r="N126" s="24">
        <f>IF(L126&lt;=0,0,MIN(L126+M126,MIN(Schulden!G10,L126+M126)+MIN(MAX(0,Strategie!$C$9+SUMIFS(Sonderzahlungen!$D$8:$D$67,Sonderzahlungen!$G$8:$G$67,$B126,Sonderzahlungen!$E$8:$E$67,"Nach Strategie")-(IF(AND(Schulden!J8&lt;Schulden!J10,D126&gt;0),MAX(0,D126+E126-MIN(Schulden!G8,D126+E126)),0)+IF(AND(Schulden!J9&lt;Schulden!J10,H126&gt;0),MAX(0,H126+I126-MIN(Schulden!G9,H126+I126)),0)+IF(AND(Schulden!J10&lt;Schulden!J10,L126&gt;0),MAX(0,L126+M126-MIN(Schulden!G10,L126+M126)),0)+IF(AND(Schulden!J11&lt;Schulden!J10,P126&gt;0),MAX(0,P126+Q126-MIN(Schulden!G11,P126+Q126)),0)+IF(AND(Schulden!J12&lt;Schulden!J10,T126&gt;0),MAX(0,T126+U126-MIN(Schulden!G12,T126+U126)),0)+IF(AND(Schulden!J13&lt;Schulden!J10,X126&gt;0),MAX(0,X126+Y126-MIN(Schulden!G13,X126+Y126)),0)+IF(AND(Schulden!J14&lt;Schulden!J10,AB126&gt;0),MAX(0,AB126+AC126-MIN(Schulden!G14,AB126+AC126)),0)+IF(AND(Schulden!J15&lt;Schulden!J10,AF126&gt;0),MAX(0,AF126+AG126-MIN(Schulden!G15,AF126+AG126)),0)+IF(AND(Schulden!J16&lt;Schulden!J10,AJ126&gt;0),MAX(0,AJ126+AK126-MIN(Schulden!G16,AJ126+AK126)),0)+IF(AND(Schulden!J17&lt;Schulden!J10,AN126&gt;0),MAX(0,AN126+AO126-MIN(Schulden!G17,AN126+AO126)),0)+IF(AND(Schulden!J18&lt;Schulden!J10,AR126&gt;0),MAX(0,AR126+AS126-MIN(Schulden!G18,AR126+AS126)),0)+IF(AND(Schulden!J19&lt;Schulden!J10,AV126&gt;0),MAX(0,AV126+AW126-MIN(Schulden!G19,AV126+AW126)),0)+IF(AND(Schulden!J20&lt;Schulden!J10,AZ126&gt;0),MAX(0,AZ126+BA126-MIN(Schulden!G20,AZ126+BA126)),0)+IF(AND(Schulden!J21&lt;Schulden!J10,BD126&gt;0),MAX(0,BD126+BE126-MIN(Schulden!G21,BD126+BE126)),0)+IF(AND(Schulden!J22&lt;Schulden!J10,BH126&gt;0),MAX(0,BH126+BI126-MIN(Schulden!G22,BH126+BI126)),0))),MAX(0,L126+M126-MIN(Schulden!G10,L126+M126)))+SUMIFS(Sonderzahlungen!$D$8:$D$67,Sonderzahlungen!$G$8:$G$67,$B126,Sonderzahlungen!$E$8:$E$67,"Gezielte Schuld",Sonderzahlungen!$F$8:$F$67,Schulden!B10)))</f>
        <v/>
      </c>
      <c r="O126" s="24">
        <f>MAX(0,L126+M126-N126)</f>
        <v/>
      </c>
      <c r="P126" s="24">
        <f>S125</f>
        <v/>
      </c>
      <c r="Q126" s="24">
        <f>IF(P126&lt;=0,0,P126*Schulden!F11/12)</f>
        <v/>
      </c>
      <c r="R126" s="24">
        <f>IF(P126&lt;=0,0,MIN(P126+Q126,MIN(Schulden!G11,P126+Q126)+MIN(MAX(0,Strategie!$C$9+SUMIFS(Sonderzahlungen!$D$8:$D$67,Sonderzahlungen!$G$8:$G$67,$B126,Sonderzahlungen!$E$8:$E$67,"Nach Strategie")-(IF(AND(Schulden!J8&lt;Schulden!J11,D126&gt;0),MAX(0,D126+E126-MIN(Schulden!G8,D126+E126)),0)+IF(AND(Schulden!J9&lt;Schulden!J11,H126&gt;0),MAX(0,H126+I126-MIN(Schulden!G9,H126+I126)),0)+IF(AND(Schulden!J10&lt;Schulden!J11,L126&gt;0),MAX(0,L126+M126-MIN(Schulden!G10,L126+M126)),0)+IF(AND(Schulden!J11&lt;Schulden!J11,P126&gt;0),MAX(0,P126+Q126-MIN(Schulden!G11,P126+Q126)),0)+IF(AND(Schulden!J12&lt;Schulden!J11,T126&gt;0),MAX(0,T126+U126-MIN(Schulden!G12,T126+U126)),0)+IF(AND(Schulden!J13&lt;Schulden!J11,X126&gt;0),MAX(0,X126+Y126-MIN(Schulden!G13,X126+Y126)),0)+IF(AND(Schulden!J14&lt;Schulden!J11,AB126&gt;0),MAX(0,AB126+AC126-MIN(Schulden!G14,AB126+AC126)),0)+IF(AND(Schulden!J15&lt;Schulden!J11,AF126&gt;0),MAX(0,AF126+AG126-MIN(Schulden!G15,AF126+AG126)),0)+IF(AND(Schulden!J16&lt;Schulden!J11,AJ126&gt;0),MAX(0,AJ126+AK126-MIN(Schulden!G16,AJ126+AK126)),0)+IF(AND(Schulden!J17&lt;Schulden!J11,AN126&gt;0),MAX(0,AN126+AO126-MIN(Schulden!G17,AN126+AO126)),0)+IF(AND(Schulden!J18&lt;Schulden!J11,AR126&gt;0),MAX(0,AR126+AS126-MIN(Schulden!G18,AR126+AS126)),0)+IF(AND(Schulden!J19&lt;Schulden!J11,AV126&gt;0),MAX(0,AV126+AW126-MIN(Schulden!G19,AV126+AW126)),0)+IF(AND(Schulden!J20&lt;Schulden!J11,AZ126&gt;0),MAX(0,AZ126+BA126-MIN(Schulden!G20,AZ126+BA126)),0)+IF(AND(Schulden!J21&lt;Schulden!J11,BD126&gt;0),MAX(0,BD126+BE126-MIN(Schulden!G21,BD126+BE126)),0)+IF(AND(Schulden!J22&lt;Schulden!J11,BH126&gt;0),MAX(0,BH126+BI126-MIN(Schulden!G22,BH126+BI126)),0))),MAX(0,P126+Q126-MIN(Schulden!G11,P126+Q126)))+SUMIFS(Sonderzahlungen!$D$8:$D$67,Sonderzahlungen!$G$8:$G$67,$B126,Sonderzahlungen!$E$8:$E$67,"Gezielte Schuld",Sonderzahlungen!$F$8:$F$67,Schulden!B11)))</f>
        <v/>
      </c>
      <c r="S126" s="24">
        <f>MAX(0,P126+Q126-R126)</f>
        <v/>
      </c>
      <c r="T126" s="24">
        <f>W125</f>
        <v/>
      </c>
      <c r="U126" s="24">
        <f>IF(T126&lt;=0,0,T126*Schulden!F12/12)</f>
        <v/>
      </c>
      <c r="V126" s="24">
        <f>IF(T126&lt;=0,0,MIN(T126+U126,MIN(Schulden!G12,T126+U126)+MIN(MAX(0,Strategie!$C$9+SUMIFS(Sonderzahlungen!$D$8:$D$67,Sonderzahlungen!$G$8:$G$67,$B126,Sonderzahlungen!$E$8:$E$67,"Nach Strategie")-(IF(AND(Schulden!J8&lt;Schulden!J12,D126&gt;0),MAX(0,D126+E126-MIN(Schulden!G8,D126+E126)),0)+IF(AND(Schulden!J9&lt;Schulden!J12,H126&gt;0),MAX(0,H126+I126-MIN(Schulden!G9,H126+I126)),0)+IF(AND(Schulden!J10&lt;Schulden!J12,L126&gt;0),MAX(0,L126+M126-MIN(Schulden!G10,L126+M126)),0)+IF(AND(Schulden!J11&lt;Schulden!J12,P126&gt;0),MAX(0,P126+Q126-MIN(Schulden!G11,P126+Q126)),0)+IF(AND(Schulden!J12&lt;Schulden!J12,T126&gt;0),MAX(0,T126+U126-MIN(Schulden!G12,T126+U126)),0)+IF(AND(Schulden!J13&lt;Schulden!J12,X126&gt;0),MAX(0,X126+Y126-MIN(Schulden!G13,X126+Y126)),0)+IF(AND(Schulden!J14&lt;Schulden!J12,AB126&gt;0),MAX(0,AB126+AC126-MIN(Schulden!G14,AB126+AC126)),0)+IF(AND(Schulden!J15&lt;Schulden!J12,AF126&gt;0),MAX(0,AF126+AG126-MIN(Schulden!G15,AF126+AG126)),0)+IF(AND(Schulden!J16&lt;Schulden!J12,AJ126&gt;0),MAX(0,AJ126+AK126-MIN(Schulden!G16,AJ126+AK126)),0)+IF(AND(Schulden!J17&lt;Schulden!J12,AN126&gt;0),MAX(0,AN126+AO126-MIN(Schulden!G17,AN126+AO126)),0)+IF(AND(Schulden!J18&lt;Schulden!J12,AR126&gt;0),MAX(0,AR126+AS126-MIN(Schulden!G18,AR126+AS126)),0)+IF(AND(Schulden!J19&lt;Schulden!J12,AV126&gt;0),MAX(0,AV126+AW126-MIN(Schulden!G19,AV126+AW126)),0)+IF(AND(Schulden!J20&lt;Schulden!J12,AZ126&gt;0),MAX(0,AZ126+BA126-MIN(Schulden!G20,AZ126+BA126)),0)+IF(AND(Schulden!J21&lt;Schulden!J12,BD126&gt;0),MAX(0,BD126+BE126-MIN(Schulden!G21,BD126+BE126)),0)+IF(AND(Schulden!J22&lt;Schulden!J12,BH126&gt;0),MAX(0,BH126+BI126-MIN(Schulden!G22,BH126+BI126)),0))),MAX(0,T126+U126-MIN(Schulden!G12,T126+U126)))+SUMIFS(Sonderzahlungen!$D$8:$D$67,Sonderzahlungen!$G$8:$G$67,$B126,Sonderzahlungen!$E$8:$E$67,"Gezielte Schuld",Sonderzahlungen!$F$8:$F$67,Schulden!B12)))</f>
        <v/>
      </c>
      <c r="W126" s="24">
        <f>MAX(0,T126+U126-V126)</f>
        <v/>
      </c>
      <c r="X126" s="24">
        <f>AA125</f>
        <v/>
      </c>
      <c r="Y126" s="24">
        <f>IF(X126&lt;=0,0,X126*Schulden!F13/12)</f>
        <v/>
      </c>
      <c r="Z126" s="24">
        <f>IF(X126&lt;=0,0,MIN(X126+Y126,MIN(Schulden!G13,X126+Y126)+MIN(MAX(0,Strategie!$C$9+SUMIFS(Sonderzahlungen!$D$8:$D$67,Sonderzahlungen!$G$8:$G$67,$B126,Sonderzahlungen!$E$8:$E$67,"Nach Strategie")-(IF(AND(Schulden!J8&lt;Schulden!J13,D126&gt;0),MAX(0,D126+E126-MIN(Schulden!G8,D126+E126)),0)+IF(AND(Schulden!J9&lt;Schulden!J13,H126&gt;0),MAX(0,H126+I126-MIN(Schulden!G9,H126+I126)),0)+IF(AND(Schulden!J10&lt;Schulden!J13,L126&gt;0),MAX(0,L126+M126-MIN(Schulden!G10,L126+M126)),0)+IF(AND(Schulden!J11&lt;Schulden!J13,P126&gt;0),MAX(0,P126+Q126-MIN(Schulden!G11,P126+Q126)),0)+IF(AND(Schulden!J12&lt;Schulden!J13,T126&gt;0),MAX(0,T126+U126-MIN(Schulden!G12,T126+U126)),0)+IF(AND(Schulden!J13&lt;Schulden!J13,X126&gt;0),MAX(0,X126+Y126-MIN(Schulden!G13,X126+Y126)),0)+IF(AND(Schulden!J14&lt;Schulden!J13,AB126&gt;0),MAX(0,AB126+AC126-MIN(Schulden!G14,AB126+AC126)),0)+IF(AND(Schulden!J15&lt;Schulden!J13,AF126&gt;0),MAX(0,AF126+AG126-MIN(Schulden!G15,AF126+AG126)),0)+IF(AND(Schulden!J16&lt;Schulden!J13,AJ126&gt;0),MAX(0,AJ126+AK126-MIN(Schulden!G16,AJ126+AK126)),0)+IF(AND(Schulden!J17&lt;Schulden!J13,AN126&gt;0),MAX(0,AN126+AO126-MIN(Schulden!G17,AN126+AO126)),0)+IF(AND(Schulden!J18&lt;Schulden!J13,AR126&gt;0),MAX(0,AR126+AS126-MIN(Schulden!G18,AR126+AS126)),0)+IF(AND(Schulden!J19&lt;Schulden!J13,AV126&gt;0),MAX(0,AV126+AW126-MIN(Schulden!G19,AV126+AW126)),0)+IF(AND(Schulden!J20&lt;Schulden!J13,AZ126&gt;0),MAX(0,AZ126+BA126-MIN(Schulden!G20,AZ126+BA126)),0)+IF(AND(Schulden!J21&lt;Schulden!J13,BD126&gt;0),MAX(0,BD126+BE126-MIN(Schulden!G21,BD126+BE126)),0)+IF(AND(Schulden!J22&lt;Schulden!J13,BH126&gt;0),MAX(0,BH126+BI126-MIN(Schulden!G22,BH126+BI126)),0))),MAX(0,X126+Y126-MIN(Schulden!G13,X126+Y126)))+SUMIFS(Sonderzahlungen!$D$8:$D$67,Sonderzahlungen!$G$8:$G$67,$B126,Sonderzahlungen!$E$8:$E$67,"Gezielte Schuld",Sonderzahlungen!$F$8:$F$67,Schulden!B13)))</f>
        <v/>
      </c>
      <c r="AA126" s="24">
        <f>MAX(0,X126+Y126-Z126)</f>
        <v/>
      </c>
      <c r="AB126" s="24">
        <f>AE125</f>
        <v/>
      </c>
      <c r="AC126" s="24">
        <f>IF(AB126&lt;=0,0,AB126*Schulden!F14/12)</f>
        <v/>
      </c>
      <c r="AD126" s="24">
        <f>IF(AB126&lt;=0,0,MIN(AB126+AC126,MIN(Schulden!G14,AB126+AC126)+MIN(MAX(0,Strategie!$C$9+SUMIFS(Sonderzahlungen!$D$8:$D$67,Sonderzahlungen!$G$8:$G$67,$B126,Sonderzahlungen!$E$8:$E$67,"Nach Strategie")-(IF(AND(Schulden!J8&lt;Schulden!J14,D126&gt;0),MAX(0,D126+E126-MIN(Schulden!G8,D126+E126)),0)+IF(AND(Schulden!J9&lt;Schulden!J14,H126&gt;0),MAX(0,H126+I126-MIN(Schulden!G9,H126+I126)),0)+IF(AND(Schulden!J10&lt;Schulden!J14,L126&gt;0),MAX(0,L126+M126-MIN(Schulden!G10,L126+M126)),0)+IF(AND(Schulden!J11&lt;Schulden!J14,P126&gt;0),MAX(0,P126+Q126-MIN(Schulden!G11,P126+Q126)),0)+IF(AND(Schulden!J12&lt;Schulden!J14,T126&gt;0),MAX(0,T126+U126-MIN(Schulden!G12,T126+U126)),0)+IF(AND(Schulden!J13&lt;Schulden!J14,X126&gt;0),MAX(0,X126+Y126-MIN(Schulden!G13,X126+Y126)),0)+IF(AND(Schulden!J14&lt;Schulden!J14,AB126&gt;0),MAX(0,AB126+AC126-MIN(Schulden!G14,AB126+AC126)),0)+IF(AND(Schulden!J15&lt;Schulden!J14,AF126&gt;0),MAX(0,AF126+AG126-MIN(Schulden!G15,AF126+AG126)),0)+IF(AND(Schulden!J16&lt;Schulden!J14,AJ126&gt;0),MAX(0,AJ126+AK126-MIN(Schulden!G16,AJ126+AK126)),0)+IF(AND(Schulden!J17&lt;Schulden!J14,AN126&gt;0),MAX(0,AN126+AO126-MIN(Schulden!G17,AN126+AO126)),0)+IF(AND(Schulden!J18&lt;Schulden!J14,AR126&gt;0),MAX(0,AR126+AS126-MIN(Schulden!G18,AR126+AS126)),0)+IF(AND(Schulden!J19&lt;Schulden!J14,AV126&gt;0),MAX(0,AV126+AW126-MIN(Schulden!G19,AV126+AW126)),0)+IF(AND(Schulden!J20&lt;Schulden!J14,AZ126&gt;0),MAX(0,AZ126+BA126-MIN(Schulden!G20,AZ126+BA126)),0)+IF(AND(Schulden!J21&lt;Schulden!J14,BD126&gt;0),MAX(0,BD126+BE126-MIN(Schulden!G21,BD126+BE126)),0)+IF(AND(Schulden!J22&lt;Schulden!J14,BH126&gt;0),MAX(0,BH126+BI126-MIN(Schulden!G22,BH126+BI126)),0))),MAX(0,AB126+AC126-MIN(Schulden!G14,AB126+AC126)))+SUMIFS(Sonderzahlungen!$D$8:$D$67,Sonderzahlungen!$G$8:$G$67,$B126,Sonderzahlungen!$E$8:$E$67,"Gezielte Schuld",Sonderzahlungen!$F$8:$F$67,Schulden!B14)))</f>
        <v/>
      </c>
      <c r="AE126" s="24">
        <f>MAX(0,AB126+AC126-AD126)</f>
        <v/>
      </c>
      <c r="AF126" s="24">
        <f>AI125</f>
        <v/>
      </c>
      <c r="AG126" s="24">
        <f>IF(AF126&lt;=0,0,AF126*Schulden!F15/12)</f>
        <v/>
      </c>
      <c r="AH126" s="24">
        <f>IF(AF126&lt;=0,0,MIN(AF126+AG126,MIN(Schulden!G15,AF126+AG126)+MIN(MAX(0,Strategie!$C$9+SUMIFS(Sonderzahlungen!$D$8:$D$67,Sonderzahlungen!$G$8:$G$67,$B126,Sonderzahlungen!$E$8:$E$67,"Nach Strategie")-(IF(AND(Schulden!J8&lt;Schulden!J15,D126&gt;0),MAX(0,D126+E126-MIN(Schulden!G8,D126+E126)),0)+IF(AND(Schulden!J9&lt;Schulden!J15,H126&gt;0),MAX(0,H126+I126-MIN(Schulden!G9,H126+I126)),0)+IF(AND(Schulden!J10&lt;Schulden!J15,L126&gt;0),MAX(0,L126+M126-MIN(Schulden!G10,L126+M126)),0)+IF(AND(Schulden!J11&lt;Schulden!J15,P126&gt;0),MAX(0,P126+Q126-MIN(Schulden!G11,P126+Q126)),0)+IF(AND(Schulden!J12&lt;Schulden!J15,T126&gt;0),MAX(0,T126+U126-MIN(Schulden!G12,T126+U126)),0)+IF(AND(Schulden!J13&lt;Schulden!J15,X126&gt;0),MAX(0,X126+Y126-MIN(Schulden!G13,X126+Y126)),0)+IF(AND(Schulden!J14&lt;Schulden!J15,AB126&gt;0),MAX(0,AB126+AC126-MIN(Schulden!G14,AB126+AC126)),0)+IF(AND(Schulden!J15&lt;Schulden!J15,AF126&gt;0),MAX(0,AF126+AG126-MIN(Schulden!G15,AF126+AG126)),0)+IF(AND(Schulden!J16&lt;Schulden!J15,AJ126&gt;0),MAX(0,AJ126+AK126-MIN(Schulden!G16,AJ126+AK126)),0)+IF(AND(Schulden!J17&lt;Schulden!J15,AN126&gt;0),MAX(0,AN126+AO126-MIN(Schulden!G17,AN126+AO126)),0)+IF(AND(Schulden!J18&lt;Schulden!J15,AR126&gt;0),MAX(0,AR126+AS126-MIN(Schulden!G18,AR126+AS126)),0)+IF(AND(Schulden!J19&lt;Schulden!J15,AV126&gt;0),MAX(0,AV126+AW126-MIN(Schulden!G19,AV126+AW126)),0)+IF(AND(Schulden!J20&lt;Schulden!J15,AZ126&gt;0),MAX(0,AZ126+BA126-MIN(Schulden!G20,AZ126+BA126)),0)+IF(AND(Schulden!J21&lt;Schulden!J15,BD126&gt;0),MAX(0,BD126+BE126-MIN(Schulden!G21,BD126+BE126)),0)+IF(AND(Schulden!J22&lt;Schulden!J15,BH126&gt;0),MAX(0,BH126+BI126-MIN(Schulden!G22,BH126+BI126)),0))),MAX(0,AF126+AG126-MIN(Schulden!G15,AF126+AG126)))+SUMIFS(Sonderzahlungen!$D$8:$D$67,Sonderzahlungen!$G$8:$G$67,$B126,Sonderzahlungen!$E$8:$E$67,"Gezielte Schuld",Sonderzahlungen!$F$8:$F$67,Schulden!B15)))</f>
        <v/>
      </c>
      <c r="AI126" s="24">
        <f>MAX(0,AF126+AG126-AH126)</f>
        <v/>
      </c>
      <c r="AJ126" s="24">
        <f>AM125</f>
        <v/>
      </c>
      <c r="AK126" s="24">
        <f>IF(AJ126&lt;=0,0,AJ126*Schulden!F16/12)</f>
        <v/>
      </c>
      <c r="AL126" s="24">
        <f>IF(AJ126&lt;=0,0,MIN(AJ126+AK126,MIN(Schulden!G16,AJ126+AK126)+MIN(MAX(0,Strategie!$C$9+SUMIFS(Sonderzahlungen!$D$8:$D$67,Sonderzahlungen!$G$8:$G$67,$B126,Sonderzahlungen!$E$8:$E$67,"Nach Strategie")-(IF(AND(Schulden!J8&lt;Schulden!J16,D126&gt;0),MAX(0,D126+E126-MIN(Schulden!G8,D126+E126)),0)+IF(AND(Schulden!J9&lt;Schulden!J16,H126&gt;0),MAX(0,H126+I126-MIN(Schulden!G9,H126+I126)),0)+IF(AND(Schulden!J10&lt;Schulden!J16,L126&gt;0),MAX(0,L126+M126-MIN(Schulden!G10,L126+M126)),0)+IF(AND(Schulden!J11&lt;Schulden!J16,P126&gt;0),MAX(0,P126+Q126-MIN(Schulden!G11,P126+Q126)),0)+IF(AND(Schulden!J12&lt;Schulden!J16,T126&gt;0),MAX(0,T126+U126-MIN(Schulden!G12,T126+U126)),0)+IF(AND(Schulden!J13&lt;Schulden!J16,X126&gt;0),MAX(0,X126+Y126-MIN(Schulden!G13,X126+Y126)),0)+IF(AND(Schulden!J14&lt;Schulden!J16,AB126&gt;0),MAX(0,AB126+AC126-MIN(Schulden!G14,AB126+AC126)),0)+IF(AND(Schulden!J15&lt;Schulden!J16,AF126&gt;0),MAX(0,AF126+AG126-MIN(Schulden!G15,AF126+AG126)),0)+IF(AND(Schulden!J16&lt;Schulden!J16,AJ126&gt;0),MAX(0,AJ126+AK126-MIN(Schulden!G16,AJ126+AK126)),0)+IF(AND(Schulden!J17&lt;Schulden!J16,AN126&gt;0),MAX(0,AN126+AO126-MIN(Schulden!G17,AN126+AO126)),0)+IF(AND(Schulden!J18&lt;Schulden!J16,AR126&gt;0),MAX(0,AR126+AS126-MIN(Schulden!G18,AR126+AS126)),0)+IF(AND(Schulden!J19&lt;Schulden!J16,AV126&gt;0),MAX(0,AV126+AW126-MIN(Schulden!G19,AV126+AW126)),0)+IF(AND(Schulden!J20&lt;Schulden!J16,AZ126&gt;0),MAX(0,AZ126+BA126-MIN(Schulden!G20,AZ126+BA126)),0)+IF(AND(Schulden!J21&lt;Schulden!J16,BD126&gt;0),MAX(0,BD126+BE126-MIN(Schulden!G21,BD126+BE126)),0)+IF(AND(Schulden!J22&lt;Schulden!J16,BH126&gt;0),MAX(0,BH126+BI126-MIN(Schulden!G22,BH126+BI126)),0))),MAX(0,AJ126+AK126-MIN(Schulden!G16,AJ126+AK126)))+SUMIFS(Sonderzahlungen!$D$8:$D$67,Sonderzahlungen!$G$8:$G$67,$B126,Sonderzahlungen!$E$8:$E$67,"Gezielte Schuld",Sonderzahlungen!$F$8:$F$67,Schulden!B16)))</f>
        <v/>
      </c>
      <c r="AM126" s="24">
        <f>MAX(0,AJ126+AK126-AL126)</f>
        <v/>
      </c>
      <c r="AN126" s="24">
        <f>AQ125</f>
        <v/>
      </c>
      <c r="AO126" s="24">
        <f>IF(AN126&lt;=0,0,AN126*Schulden!F17/12)</f>
        <v/>
      </c>
      <c r="AP126" s="24">
        <f>IF(AN126&lt;=0,0,MIN(AN126+AO126,MIN(Schulden!G17,AN126+AO126)+MIN(MAX(0,Strategie!$C$9+SUMIFS(Sonderzahlungen!$D$8:$D$67,Sonderzahlungen!$G$8:$G$67,$B126,Sonderzahlungen!$E$8:$E$67,"Nach Strategie")-(IF(AND(Schulden!J8&lt;Schulden!J17,D126&gt;0),MAX(0,D126+E126-MIN(Schulden!G8,D126+E126)),0)+IF(AND(Schulden!J9&lt;Schulden!J17,H126&gt;0),MAX(0,H126+I126-MIN(Schulden!G9,H126+I126)),0)+IF(AND(Schulden!J10&lt;Schulden!J17,L126&gt;0),MAX(0,L126+M126-MIN(Schulden!G10,L126+M126)),0)+IF(AND(Schulden!J11&lt;Schulden!J17,P126&gt;0),MAX(0,P126+Q126-MIN(Schulden!G11,P126+Q126)),0)+IF(AND(Schulden!J12&lt;Schulden!J17,T126&gt;0),MAX(0,T126+U126-MIN(Schulden!G12,T126+U126)),0)+IF(AND(Schulden!J13&lt;Schulden!J17,X126&gt;0),MAX(0,X126+Y126-MIN(Schulden!G13,X126+Y126)),0)+IF(AND(Schulden!J14&lt;Schulden!J17,AB126&gt;0),MAX(0,AB126+AC126-MIN(Schulden!G14,AB126+AC126)),0)+IF(AND(Schulden!J15&lt;Schulden!J17,AF126&gt;0),MAX(0,AF126+AG126-MIN(Schulden!G15,AF126+AG126)),0)+IF(AND(Schulden!J16&lt;Schulden!J17,AJ126&gt;0),MAX(0,AJ126+AK126-MIN(Schulden!G16,AJ126+AK126)),0)+IF(AND(Schulden!J17&lt;Schulden!J17,AN126&gt;0),MAX(0,AN126+AO126-MIN(Schulden!G17,AN126+AO126)),0)+IF(AND(Schulden!J18&lt;Schulden!J17,AR126&gt;0),MAX(0,AR126+AS126-MIN(Schulden!G18,AR126+AS126)),0)+IF(AND(Schulden!J19&lt;Schulden!J17,AV126&gt;0),MAX(0,AV126+AW126-MIN(Schulden!G19,AV126+AW126)),0)+IF(AND(Schulden!J20&lt;Schulden!J17,AZ126&gt;0),MAX(0,AZ126+BA126-MIN(Schulden!G20,AZ126+BA126)),0)+IF(AND(Schulden!J21&lt;Schulden!J17,BD126&gt;0),MAX(0,BD126+BE126-MIN(Schulden!G21,BD126+BE126)),0)+IF(AND(Schulden!J22&lt;Schulden!J17,BH126&gt;0),MAX(0,BH126+BI126-MIN(Schulden!G22,BH126+BI126)),0))),MAX(0,AN126+AO126-MIN(Schulden!G17,AN126+AO126)))+SUMIFS(Sonderzahlungen!$D$8:$D$67,Sonderzahlungen!$G$8:$G$67,$B126,Sonderzahlungen!$E$8:$E$67,"Gezielte Schuld",Sonderzahlungen!$F$8:$F$67,Schulden!B17)))</f>
        <v/>
      </c>
      <c r="AQ126" s="24">
        <f>MAX(0,AN126+AO126-AP126)</f>
        <v/>
      </c>
      <c r="AR126" s="24">
        <f>AU125</f>
        <v/>
      </c>
      <c r="AS126" s="24">
        <f>IF(AR126&lt;=0,0,AR126*Schulden!F18/12)</f>
        <v/>
      </c>
      <c r="AT126" s="24">
        <f>IF(AR126&lt;=0,0,MIN(AR126+AS126,MIN(Schulden!G18,AR126+AS126)+MIN(MAX(0,Strategie!$C$9+SUMIFS(Sonderzahlungen!$D$8:$D$67,Sonderzahlungen!$G$8:$G$67,$B126,Sonderzahlungen!$E$8:$E$67,"Nach Strategie")-(IF(AND(Schulden!J8&lt;Schulden!J18,D126&gt;0),MAX(0,D126+E126-MIN(Schulden!G8,D126+E126)),0)+IF(AND(Schulden!J9&lt;Schulden!J18,H126&gt;0),MAX(0,H126+I126-MIN(Schulden!G9,H126+I126)),0)+IF(AND(Schulden!J10&lt;Schulden!J18,L126&gt;0),MAX(0,L126+M126-MIN(Schulden!G10,L126+M126)),0)+IF(AND(Schulden!J11&lt;Schulden!J18,P126&gt;0),MAX(0,P126+Q126-MIN(Schulden!G11,P126+Q126)),0)+IF(AND(Schulden!J12&lt;Schulden!J18,T126&gt;0),MAX(0,T126+U126-MIN(Schulden!G12,T126+U126)),0)+IF(AND(Schulden!J13&lt;Schulden!J18,X126&gt;0),MAX(0,X126+Y126-MIN(Schulden!G13,X126+Y126)),0)+IF(AND(Schulden!J14&lt;Schulden!J18,AB126&gt;0),MAX(0,AB126+AC126-MIN(Schulden!G14,AB126+AC126)),0)+IF(AND(Schulden!J15&lt;Schulden!J18,AF126&gt;0),MAX(0,AF126+AG126-MIN(Schulden!G15,AF126+AG126)),0)+IF(AND(Schulden!J16&lt;Schulden!J18,AJ126&gt;0),MAX(0,AJ126+AK126-MIN(Schulden!G16,AJ126+AK126)),0)+IF(AND(Schulden!J17&lt;Schulden!J18,AN126&gt;0),MAX(0,AN126+AO126-MIN(Schulden!G17,AN126+AO126)),0)+IF(AND(Schulden!J18&lt;Schulden!J18,AR126&gt;0),MAX(0,AR126+AS126-MIN(Schulden!G18,AR126+AS126)),0)+IF(AND(Schulden!J19&lt;Schulden!J18,AV126&gt;0),MAX(0,AV126+AW126-MIN(Schulden!G19,AV126+AW126)),0)+IF(AND(Schulden!J20&lt;Schulden!J18,AZ126&gt;0),MAX(0,AZ126+BA126-MIN(Schulden!G20,AZ126+BA126)),0)+IF(AND(Schulden!J21&lt;Schulden!J18,BD126&gt;0),MAX(0,BD126+BE126-MIN(Schulden!G21,BD126+BE126)),0)+IF(AND(Schulden!J22&lt;Schulden!J18,BH126&gt;0),MAX(0,BH126+BI126-MIN(Schulden!G22,BH126+BI126)),0))),MAX(0,AR126+AS126-MIN(Schulden!G18,AR126+AS126)))+SUMIFS(Sonderzahlungen!$D$8:$D$67,Sonderzahlungen!$G$8:$G$67,$B126,Sonderzahlungen!$E$8:$E$67,"Gezielte Schuld",Sonderzahlungen!$F$8:$F$67,Schulden!B18)))</f>
        <v/>
      </c>
      <c r="AU126" s="24">
        <f>MAX(0,AR126+AS126-AT126)</f>
        <v/>
      </c>
      <c r="AV126" s="24">
        <f>AY125</f>
        <v/>
      </c>
      <c r="AW126" s="24">
        <f>IF(AV126&lt;=0,0,AV126*Schulden!F19/12)</f>
        <v/>
      </c>
      <c r="AX126" s="24">
        <f>IF(AV126&lt;=0,0,MIN(AV126+AW126,MIN(Schulden!G19,AV126+AW126)+MIN(MAX(0,Strategie!$C$9+SUMIFS(Sonderzahlungen!$D$8:$D$67,Sonderzahlungen!$G$8:$G$67,$B126,Sonderzahlungen!$E$8:$E$67,"Nach Strategie")-(IF(AND(Schulden!J8&lt;Schulden!J19,D126&gt;0),MAX(0,D126+E126-MIN(Schulden!G8,D126+E126)),0)+IF(AND(Schulden!J9&lt;Schulden!J19,H126&gt;0),MAX(0,H126+I126-MIN(Schulden!G9,H126+I126)),0)+IF(AND(Schulden!J10&lt;Schulden!J19,L126&gt;0),MAX(0,L126+M126-MIN(Schulden!G10,L126+M126)),0)+IF(AND(Schulden!J11&lt;Schulden!J19,P126&gt;0),MAX(0,P126+Q126-MIN(Schulden!G11,P126+Q126)),0)+IF(AND(Schulden!J12&lt;Schulden!J19,T126&gt;0),MAX(0,T126+U126-MIN(Schulden!G12,T126+U126)),0)+IF(AND(Schulden!J13&lt;Schulden!J19,X126&gt;0),MAX(0,X126+Y126-MIN(Schulden!G13,X126+Y126)),0)+IF(AND(Schulden!J14&lt;Schulden!J19,AB126&gt;0),MAX(0,AB126+AC126-MIN(Schulden!G14,AB126+AC126)),0)+IF(AND(Schulden!J15&lt;Schulden!J19,AF126&gt;0),MAX(0,AF126+AG126-MIN(Schulden!G15,AF126+AG126)),0)+IF(AND(Schulden!J16&lt;Schulden!J19,AJ126&gt;0),MAX(0,AJ126+AK126-MIN(Schulden!G16,AJ126+AK126)),0)+IF(AND(Schulden!J17&lt;Schulden!J19,AN126&gt;0),MAX(0,AN126+AO126-MIN(Schulden!G17,AN126+AO126)),0)+IF(AND(Schulden!J18&lt;Schulden!J19,AR126&gt;0),MAX(0,AR126+AS126-MIN(Schulden!G18,AR126+AS126)),0)+IF(AND(Schulden!J19&lt;Schulden!J19,AV126&gt;0),MAX(0,AV126+AW126-MIN(Schulden!G19,AV126+AW126)),0)+IF(AND(Schulden!J20&lt;Schulden!J19,AZ126&gt;0),MAX(0,AZ126+BA126-MIN(Schulden!G20,AZ126+BA126)),0)+IF(AND(Schulden!J21&lt;Schulden!J19,BD126&gt;0),MAX(0,BD126+BE126-MIN(Schulden!G21,BD126+BE126)),0)+IF(AND(Schulden!J22&lt;Schulden!J19,BH126&gt;0),MAX(0,BH126+BI126-MIN(Schulden!G22,BH126+BI126)),0))),MAX(0,AV126+AW126-MIN(Schulden!G19,AV126+AW126)))+SUMIFS(Sonderzahlungen!$D$8:$D$67,Sonderzahlungen!$G$8:$G$67,$B126,Sonderzahlungen!$E$8:$E$67,"Gezielte Schuld",Sonderzahlungen!$F$8:$F$67,Schulden!B19)))</f>
        <v/>
      </c>
      <c r="AY126" s="24">
        <f>MAX(0,AV126+AW126-AX126)</f>
        <v/>
      </c>
      <c r="AZ126" s="24">
        <f>BC125</f>
        <v/>
      </c>
      <c r="BA126" s="24">
        <f>IF(AZ126&lt;=0,0,AZ126*Schulden!F20/12)</f>
        <v/>
      </c>
      <c r="BB126" s="24">
        <f>IF(AZ126&lt;=0,0,MIN(AZ126+BA126,MIN(Schulden!G20,AZ126+BA126)+MIN(MAX(0,Strategie!$C$9+SUMIFS(Sonderzahlungen!$D$8:$D$67,Sonderzahlungen!$G$8:$G$67,$B126,Sonderzahlungen!$E$8:$E$67,"Nach Strategie")-(IF(AND(Schulden!J8&lt;Schulden!J20,D126&gt;0),MAX(0,D126+E126-MIN(Schulden!G8,D126+E126)),0)+IF(AND(Schulden!J9&lt;Schulden!J20,H126&gt;0),MAX(0,H126+I126-MIN(Schulden!G9,H126+I126)),0)+IF(AND(Schulden!J10&lt;Schulden!J20,L126&gt;0),MAX(0,L126+M126-MIN(Schulden!G10,L126+M126)),0)+IF(AND(Schulden!J11&lt;Schulden!J20,P126&gt;0),MAX(0,P126+Q126-MIN(Schulden!G11,P126+Q126)),0)+IF(AND(Schulden!J12&lt;Schulden!J20,T126&gt;0),MAX(0,T126+U126-MIN(Schulden!G12,T126+U126)),0)+IF(AND(Schulden!J13&lt;Schulden!J20,X126&gt;0),MAX(0,X126+Y126-MIN(Schulden!G13,X126+Y126)),0)+IF(AND(Schulden!J14&lt;Schulden!J20,AB126&gt;0),MAX(0,AB126+AC126-MIN(Schulden!G14,AB126+AC126)),0)+IF(AND(Schulden!J15&lt;Schulden!J20,AF126&gt;0),MAX(0,AF126+AG126-MIN(Schulden!G15,AF126+AG126)),0)+IF(AND(Schulden!J16&lt;Schulden!J20,AJ126&gt;0),MAX(0,AJ126+AK126-MIN(Schulden!G16,AJ126+AK126)),0)+IF(AND(Schulden!J17&lt;Schulden!J20,AN126&gt;0),MAX(0,AN126+AO126-MIN(Schulden!G17,AN126+AO126)),0)+IF(AND(Schulden!J18&lt;Schulden!J20,AR126&gt;0),MAX(0,AR126+AS126-MIN(Schulden!G18,AR126+AS126)),0)+IF(AND(Schulden!J19&lt;Schulden!J20,AV126&gt;0),MAX(0,AV126+AW126-MIN(Schulden!G19,AV126+AW126)),0)+IF(AND(Schulden!J20&lt;Schulden!J20,AZ126&gt;0),MAX(0,AZ126+BA126-MIN(Schulden!G20,AZ126+BA126)),0)+IF(AND(Schulden!J21&lt;Schulden!J20,BD126&gt;0),MAX(0,BD126+BE126-MIN(Schulden!G21,BD126+BE126)),0)+IF(AND(Schulden!J22&lt;Schulden!J20,BH126&gt;0),MAX(0,BH126+BI126-MIN(Schulden!G22,BH126+BI126)),0))),MAX(0,AZ126+BA126-MIN(Schulden!G20,AZ126+BA126)))+SUMIFS(Sonderzahlungen!$D$8:$D$67,Sonderzahlungen!$G$8:$G$67,$B126,Sonderzahlungen!$E$8:$E$67,"Gezielte Schuld",Sonderzahlungen!$F$8:$F$67,Schulden!B20)))</f>
        <v/>
      </c>
      <c r="BC126" s="24">
        <f>MAX(0,AZ126+BA126-BB126)</f>
        <v/>
      </c>
      <c r="BD126" s="24">
        <f>BG125</f>
        <v/>
      </c>
      <c r="BE126" s="24">
        <f>IF(BD126&lt;=0,0,BD126*Schulden!F21/12)</f>
        <v/>
      </c>
      <c r="BF126" s="24">
        <f>IF(BD126&lt;=0,0,MIN(BD126+BE126,MIN(Schulden!G21,BD126+BE126)+MIN(MAX(0,Strategie!$C$9+SUMIFS(Sonderzahlungen!$D$8:$D$67,Sonderzahlungen!$G$8:$G$67,$B126,Sonderzahlungen!$E$8:$E$67,"Nach Strategie")-(IF(AND(Schulden!J8&lt;Schulden!J21,D126&gt;0),MAX(0,D126+E126-MIN(Schulden!G8,D126+E126)),0)+IF(AND(Schulden!J9&lt;Schulden!J21,H126&gt;0),MAX(0,H126+I126-MIN(Schulden!G9,H126+I126)),0)+IF(AND(Schulden!J10&lt;Schulden!J21,L126&gt;0),MAX(0,L126+M126-MIN(Schulden!G10,L126+M126)),0)+IF(AND(Schulden!J11&lt;Schulden!J21,P126&gt;0),MAX(0,P126+Q126-MIN(Schulden!G11,P126+Q126)),0)+IF(AND(Schulden!J12&lt;Schulden!J21,T126&gt;0),MAX(0,T126+U126-MIN(Schulden!G12,T126+U126)),0)+IF(AND(Schulden!J13&lt;Schulden!J21,X126&gt;0),MAX(0,X126+Y126-MIN(Schulden!G13,X126+Y126)),0)+IF(AND(Schulden!J14&lt;Schulden!J21,AB126&gt;0),MAX(0,AB126+AC126-MIN(Schulden!G14,AB126+AC126)),0)+IF(AND(Schulden!J15&lt;Schulden!J21,AF126&gt;0),MAX(0,AF126+AG126-MIN(Schulden!G15,AF126+AG126)),0)+IF(AND(Schulden!J16&lt;Schulden!J21,AJ126&gt;0),MAX(0,AJ126+AK126-MIN(Schulden!G16,AJ126+AK126)),0)+IF(AND(Schulden!J17&lt;Schulden!J21,AN126&gt;0),MAX(0,AN126+AO126-MIN(Schulden!G17,AN126+AO126)),0)+IF(AND(Schulden!J18&lt;Schulden!J21,AR126&gt;0),MAX(0,AR126+AS126-MIN(Schulden!G18,AR126+AS126)),0)+IF(AND(Schulden!J19&lt;Schulden!J21,AV126&gt;0),MAX(0,AV126+AW126-MIN(Schulden!G19,AV126+AW126)),0)+IF(AND(Schulden!J20&lt;Schulden!J21,AZ126&gt;0),MAX(0,AZ126+BA126-MIN(Schulden!G20,AZ126+BA126)),0)+IF(AND(Schulden!J21&lt;Schulden!J21,BD126&gt;0),MAX(0,BD126+BE126-MIN(Schulden!G21,BD126+BE126)),0)+IF(AND(Schulden!J22&lt;Schulden!J21,BH126&gt;0),MAX(0,BH126+BI126-MIN(Schulden!G22,BH126+BI126)),0))),MAX(0,BD126+BE126-MIN(Schulden!G21,BD126+BE126)))+SUMIFS(Sonderzahlungen!$D$8:$D$67,Sonderzahlungen!$G$8:$G$67,$B126,Sonderzahlungen!$E$8:$E$67,"Gezielte Schuld",Sonderzahlungen!$F$8:$F$67,Schulden!B21)))</f>
        <v/>
      </c>
      <c r="BG126" s="24">
        <f>MAX(0,BD126+BE126-BF126)</f>
        <v/>
      </c>
      <c r="BH126" s="24">
        <f>BK125</f>
        <v/>
      </c>
      <c r="BI126" s="24">
        <f>IF(BH126&lt;=0,0,BH126*Schulden!F22/12)</f>
        <v/>
      </c>
      <c r="BJ126" s="24">
        <f>IF(BH126&lt;=0,0,MIN(BH126+BI126,MIN(Schulden!G22,BH126+BI126)+MIN(MAX(0,Strategie!$C$9+SUMIFS(Sonderzahlungen!$D$8:$D$67,Sonderzahlungen!$G$8:$G$67,$B126,Sonderzahlungen!$E$8:$E$67,"Nach Strategie")-(IF(AND(Schulden!J8&lt;Schulden!J22,D126&gt;0),MAX(0,D126+E126-MIN(Schulden!G8,D126+E126)),0)+IF(AND(Schulden!J9&lt;Schulden!J22,H126&gt;0),MAX(0,H126+I126-MIN(Schulden!G9,H126+I126)),0)+IF(AND(Schulden!J10&lt;Schulden!J22,L126&gt;0),MAX(0,L126+M126-MIN(Schulden!G10,L126+M126)),0)+IF(AND(Schulden!J11&lt;Schulden!J22,P126&gt;0),MAX(0,P126+Q126-MIN(Schulden!G11,P126+Q126)),0)+IF(AND(Schulden!J12&lt;Schulden!J22,T126&gt;0),MAX(0,T126+U126-MIN(Schulden!G12,T126+U126)),0)+IF(AND(Schulden!J13&lt;Schulden!J22,X126&gt;0),MAX(0,X126+Y126-MIN(Schulden!G13,X126+Y126)),0)+IF(AND(Schulden!J14&lt;Schulden!J22,AB126&gt;0),MAX(0,AB126+AC126-MIN(Schulden!G14,AB126+AC126)),0)+IF(AND(Schulden!J15&lt;Schulden!J22,AF126&gt;0),MAX(0,AF126+AG126-MIN(Schulden!G15,AF126+AG126)),0)+IF(AND(Schulden!J16&lt;Schulden!J22,AJ126&gt;0),MAX(0,AJ126+AK126-MIN(Schulden!G16,AJ126+AK126)),0)+IF(AND(Schulden!J17&lt;Schulden!J22,AN126&gt;0),MAX(0,AN126+AO126-MIN(Schulden!G17,AN126+AO126)),0)+IF(AND(Schulden!J18&lt;Schulden!J22,AR126&gt;0),MAX(0,AR126+AS126-MIN(Schulden!G18,AR126+AS126)),0)+IF(AND(Schulden!J19&lt;Schulden!J22,AV126&gt;0),MAX(0,AV126+AW126-MIN(Schulden!G19,AV126+AW126)),0)+IF(AND(Schulden!J20&lt;Schulden!J22,AZ126&gt;0),MAX(0,AZ126+BA126-MIN(Schulden!G20,AZ126+BA126)),0)+IF(AND(Schulden!J21&lt;Schulden!J22,BD126&gt;0),MAX(0,BD126+BE126-MIN(Schulden!G21,BD126+BE126)),0)+IF(AND(Schulden!J22&lt;Schulden!J22,BH126&gt;0),MAX(0,BH126+BI126-MIN(Schulden!G22,BH126+BI126)),0))),MAX(0,BH126+BI126-MIN(Schulden!G22,BH126+BI126)))+SUMIFS(Sonderzahlungen!$D$8:$D$67,Sonderzahlungen!$G$8:$G$67,$B126,Sonderzahlungen!$E$8:$E$67,"Gezielte Schuld",Sonderzahlungen!$F$8:$F$67,Schulden!B22)))</f>
        <v/>
      </c>
      <c r="BK126" s="24">
        <f>MAX(0,BH126+BI126-BJ126)</f>
        <v/>
      </c>
    </row>
    <row r="127">
      <c r="B127" s="23">
        <f>EDATE(B126,1)</f>
        <v/>
      </c>
      <c r="C127" s="24">
        <f>SUMIFS(Sonderzahlungen!$D$8:$D$67,Sonderzahlungen!$G$8:$G$67,B127)</f>
        <v/>
      </c>
      <c r="D127" s="24">
        <f>G126</f>
        <v/>
      </c>
      <c r="E127" s="24">
        <f>IF(D127&lt;=0,0,D127*Schulden!F8/12)</f>
        <v/>
      </c>
      <c r="F127" s="24">
        <f>IF(D127&lt;=0,0,MIN(D127+E127,MIN(Schulden!G8,D127+E127)+MIN(MAX(0,Strategie!$C$9+SUMIFS(Sonderzahlungen!$D$8:$D$67,Sonderzahlungen!$G$8:$G$67,$B127,Sonderzahlungen!$E$8:$E$67,"Nach Strategie")-(IF(AND(Schulden!J8&lt;Schulden!J8,D127&gt;0),MAX(0,D127+E127-MIN(Schulden!G8,D127+E127)),0)+IF(AND(Schulden!J9&lt;Schulden!J8,H127&gt;0),MAX(0,H127+I127-MIN(Schulden!G9,H127+I127)),0)+IF(AND(Schulden!J10&lt;Schulden!J8,L127&gt;0),MAX(0,L127+M127-MIN(Schulden!G10,L127+M127)),0)+IF(AND(Schulden!J11&lt;Schulden!J8,P127&gt;0),MAX(0,P127+Q127-MIN(Schulden!G11,P127+Q127)),0)+IF(AND(Schulden!J12&lt;Schulden!J8,T127&gt;0),MAX(0,T127+U127-MIN(Schulden!G12,T127+U127)),0)+IF(AND(Schulden!J13&lt;Schulden!J8,X127&gt;0),MAX(0,X127+Y127-MIN(Schulden!G13,X127+Y127)),0)+IF(AND(Schulden!J14&lt;Schulden!J8,AB127&gt;0),MAX(0,AB127+AC127-MIN(Schulden!G14,AB127+AC127)),0)+IF(AND(Schulden!J15&lt;Schulden!J8,AF127&gt;0),MAX(0,AF127+AG127-MIN(Schulden!G15,AF127+AG127)),0)+IF(AND(Schulden!J16&lt;Schulden!J8,AJ127&gt;0),MAX(0,AJ127+AK127-MIN(Schulden!G16,AJ127+AK127)),0)+IF(AND(Schulden!J17&lt;Schulden!J8,AN127&gt;0),MAX(0,AN127+AO127-MIN(Schulden!G17,AN127+AO127)),0)+IF(AND(Schulden!J18&lt;Schulden!J8,AR127&gt;0),MAX(0,AR127+AS127-MIN(Schulden!G18,AR127+AS127)),0)+IF(AND(Schulden!J19&lt;Schulden!J8,AV127&gt;0),MAX(0,AV127+AW127-MIN(Schulden!G19,AV127+AW127)),0)+IF(AND(Schulden!J20&lt;Schulden!J8,AZ127&gt;0),MAX(0,AZ127+BA127-MIN(Schulden!G20,AZ127+BA127)),0)+IF(AND(Schulden!J21&lt;Schulden!J8,BD127&gt;0),MAX(0,BD127+BE127-MIN(Schulden!G21,BD127+BE127)),0)+IF(AND(Schulden!J22&lt;Schulden!J8,BH127&gt;0),MAX(0,BH127+BI127-MIN(Schulden!G22,BH127+BI127)),0))),MAX(0,D127+E127-MIN(Schulden!G8,D127+E127)))+SUMIFS(Sonderzahlungen!$D$8:$D$67,Sonderzahlungen!$G$8:$G$67,$B127,Sonderzahlungen!$E$8:$E$67,"Gezielte Schuld",Sonderzahlungen!$F$8:$F$67,Schulden!B8)))</f>
        <v/>
      </c>
      <c r="G127" s="24">
        <f>MAX(0,D127+E127-F127)</f>
        <v/>
      </c>
      <c r="H127" s="24">
        <f>K126</f>
        <v/>
      </c>
      <c r="I127" s="24">
        <f>IF(H127&lt;=0,0,H127*Schulden!F9/12)</f>
        <v/>
      </c>
      <c r="J127" s="24">
        <f>IF(H127&lt;=0,0,MIN(H127+I127,MIN(Schulden!G9,H127+I127)+MIN(MAX(0,Strategie!$C$9+SUMIFS(Sonderzahlungen!$D$8:$D$67,Sonderzahlungen!$G$8:$G$67,$B127,Sonderzahlungen!$E$8:$E$67,"Nach Strategie")-(IF(AND(Schulden!J8&lt;Schulden!J9,D127&gt;0),MAX(0,D127+E127-MIN(Schulden!G8,D127+E127)),0)+IF(AND(Schulden!J9&lt;Schulden!J9,H127&gt;0),MAX(0,H127+I127-MIN(Schulden!G9,H127+I127)),0)+IF(AND(Schulden!J10&lt;Schulden!J9,L127&gt;0),MAX(0,L127+M127-MIN(Schulden!G10,L127+M127)),0)+IF(AND(Schulden!J11&lt;Schulden!J9,P127&gt;0),MAX(0,P127+Q127-MIN(Schulden!G11,P127+Q127)),0)+IF(AND(Schulden!J12&lt;Schulden!J9,T127&gt;0),MAX(0,T127+U127-MIN(Schulden!G12,T127+U127)),0)+IF(AND(Schulden!J13&lt;Schulden!J9,X127&gt;0),MAX(0,X127+Y127-MIN(Schulden!G13,X127+Y127)),0)+IF(AND(Schulden!J14&lt;Schulden!J9,AB127&gt;0),MAX(0,AB127+AC127-MIN(Schulden!G14,AB127+AC127)),0)+IF(AND(Schulden!J15&lt;Schulden!J9,AF127&gt;0),MAX(0,AF127+AG127-MIN(Schulden!G15,AF127+AG127)),0)+IF(AND(Schulden!J16&lt;Schulden!J9,AJ127&gt;0),MAX(0,AJ127+AK127-MIN(Schulden!G16,AJ127+AK127)),0)+IF(AND(Schulden!J17&lt;Schulden!J9,AN127&gt;0),MAX(0,AN127+AO127-MIN(Schulden!G17,AN127+AO127)),0)+IF(AND(Schulden!J18&lt;Schulden!J9,AR127&gt;0),MAX(0,AR127+AS127-MIN(Schulden!G18,AR127+AS127)),0)+IF(AND(Schulden!J19&lt;Schulden!J9,AV127&gt;0),MAX(0,AV127+AW127-MIN(Schulden!G19,AV127+AW127)),0)+IF(AND(Schulden!J20&lt;Schulden!J9,AZ127&gt;0),MAX(0,AZ127+BA127-MIN(Schulden!G20,AZ127+BA127)),0)+IF(AND(Schulden!J21&lt;Schulden!J9,BD127&gt;0),MAX(0,BD127+BE127-MIN(Schulden!G21,BD127+BE127)),0)+IF(AND(Schulden!J22&lt;Schulden!J9,BH127&gt;0),MAX(0,BH127+BI127-MIN(Schulden!G22,BH127+BI127)),0))),MAX(0,H127+I127-MIN(Schulden!G9,H127+I127)))+SUMIFS(Sonderzahlungen!$D$8:$D$67,Sonderzahlungen!$G$8:$G$67,$B127,Sonderzahlungen!$E$8:$E$67,"Gezielte Schuld",Sonderzahlungen!$F$8:$F$67,Schulden!B9)))</f>
        <v/>
      </c>
      <c r="K127" s="24">
        <f>MAX(0,H127+I127-J127)</f>
        <v/>
      </c>
      <c r="L127" s="24">
        <f>O126</f>
        <v/>
      </c>
      <c r="M127" s="24">
        <f>IF(L127&lt;=0,0,L127*Schulden!F10/12)</f>
        <v/>
      </c>
      <c r="N127" s="24">
        <f>IF(L127&lt;=0,0,MIN(L127+M127,MIN(Schulden!G10,L127+M127)+MIN(MAX(0,Strategie!$C$9+SUMIFS(Sonderzahlungen!$D$8:$D$67,Sonderzahlungen!$G$8:$G$67,$B127,Sonderzahlungen!$E$8:$E$67,"Nach Strategie")-(IF(AND(Schulden!J8&lt;Schulden!J10,D127&gt;0),MAX(0,D127+E127-MIN(Schulden!G8,D127+E127)),0)+IF(AND(Schulden!J9&lt;Schulden!J10,H127&gt;0),MAX(0,H127+I127-MIN(Schulden!G9,H127+I127)),0)+IF(AND(Schulden!J10&lt;Schulden!J10,L127&gt;0),MAX(0,L127+M127-MIN(Schulden!G10,L127+M127)),0)+IF(AND(Schulden!J11&lt;Schulden!J10,P127&gt;0),MAX(0,P127+Q127-MIN(Schulden!G11,P127+Q127)),0)+IF(AND(Schulden!J12&lt;Schulden!J10,T127&gt;0),MAX(0,T127+U127-MIN(Schulden!G12,T127+U127)),0)+IF(AND(Schulden!J13&lt;Schulden!J10,X127&gt;0),MAX(0,X127+Y127-MIN(Schulden!G13,X127+Y127)),0)+IF(AND(Schulden!J14&lt;Schulden!J10,AB127&gt;0),MAX(0,AB127+AC127-MIN(Schulden!G14,AB127+AC127)),0)+IF(AND(Schulden!J15&lt;Schulden!J10,AF127&gt;0),MAX(0,AF127+AG127-MIN(Schulden!G15,AF127+AG127)),0)+IF(AND(Schulden!J16&lt;Schulden!J10,AJ127&gt;0),MAX(0,AJ127+AK127-MIN(Schulden!G16,AJ127+AK127)),0)+IF(AND(Schulden!J17&lt;Schulden!J10,AN127&gt;0),MAX(0,AN127+AO127-MIN(Schulden!G17,AN127+AO127)),0)+IF(AND(Schulden!J18&lt;Schulden!J10,AR127&gt;0),MAX(0,AR127+AS127-MIN(Schulden!G18,AR127+AS127)),0)+IF(AND(Schulden!J19&lt;Schulden!J10,AV127&gt;0),MAX(0,AV127+AW127-MIN(Schulden!G19,AV127+AW127)),0)+IF(AND(Schulden!J20&lt;Schulden!J10,AZ127&gt;0),MAX(0,AZ127+BA127-MIN(Schulden!G20,AZ127+BA127)),0)+IF(AND(Schulden!J21&lt;Schulden!J10,BD127&gt;0),MAX(0,BD127+BE127-MIN(Schulden!G21,BD127+BE127)),0)+IF(AND(Schulden!J22&lt;Schulden!J10,BH127&gt;0),MAX(0,BH127+BI127-MIN(Schulden!G22,BH127+BI127)),0))),MAX(0,L127+M127-MIN(Schulden!G10,L127+M127)))+SUMIFS(Sonderzahlungen!$D$8:$D$67,Sonderzahlungen!$G$8:$G$67,$B127,Sonderzahlungen!$E$8:$E$67,"Gezielte Schuld",Sonderzahlungen!$F$8:$F$67,Schulden!B10)))</f>
        <v/>
      </c>
      <c r="O127" s="24">
        <f>MAX(0,L127+M127-N127)</f>
        <v/>
      </c>
      <c r="P127" s="24">
        <f>S126</f>
        <v/>
      </c>
      <c r="Q127" s="24">
        <f>IF(P127&lt;=0,0,P127*Schulden!F11/12)</f>
        <v/>
      </c>
      <c r="R127" s="24">
        <f>IF(P127&lt;=0,0,MIN(P127+Q127,MIN(Schulden!G11,P127+Q127)+MIN(MAX(0,Strategie!$C$9+SUMIFS(Sonderzahlungen!$D$8:$D$67,Sonderzahlungen!$G$8:$G$67,$B127,Sonderzahlungen!$E$8:$E$67,"Nach Strategie")-(IF(AND(Schulden!J8&lt;Schulden!J11,D127&gt;0),MAX(0,D127+E127-MIN(Schulden!G8,D127+E127)),0)+IF(AND(Schulden!J9&lt;Schulden!J11,H127&gt;0),MAX(0,H127+I127-MIN(Schulden!G9,H127+I127)),0)+IF(AND(Schulden!J10&lt;Schulden!J11,L127&gt;0),MAX(0,L127+M127-MIN(Schulden!G10,L127+M127)),0)+IF(AND(Schulden!J11&lt;Schulden!J11,P127&gt;0),MAX(0,P127+Q127-MIN(Schulden!G11,P127+Q127)),0)+IF(AND(Schulden!J12&lt;Schulden!J11,T127&gt;0),MAX(0,T127+U127-MIN(Schulden!G12,T127+U127)),0)+IF(AND(Schulden!J13&lt;Schulden!J11,X127&gt;0),MAX(0,X127+Y127-MIN(Schulden!G13,X127+Y127)),0)+IF(AND(Schulden!J14&lt;Schulden!J11,AB127&gt;0),MAX(0,AB127+AC127-MIN(Schulden!G14,AB127+AC127)),0)+IF(AND(Schulden!J15&lt;Schulden!J11,AF127&gt;0),MAX(0,AF127+AG127-MIN(Schulden!G15,AF127+AG127)),0)+IF(AND(Schulden!J16&lt;Schulden!J11,AJ127&gt;0),MAX(0,AJ127+AK127-MIN(Schulden!G16,AJ127+AK127)),0)+IF(AND(Schulden!J17&lt;Schulden!J11,AN127&gt;0),MAX(0,AN127+AO127-MIN(Schulden!G17,AN127+AO127)),0)+IF(AND(Schulden!J18&lt;Schulden!J11,AR127&gt;0),MAX(0,AR127+AS127-MIN(Schulden!G18,AR127+AS127)),0)+IF(AND(Schulden!J19&lt;Schulden!J11,AV127&gt;0),MAX(0,AV127+AW127-MIN(Schulden!G19,AV127+AW127)),0)+IF(AND(Schulden!J20&lt;Schulden!J11,AZ127&gt;0),MAX(0,AZ127+BA127-MIN(Schulden!G20,AZ127+BA127)),0)+IF(AND(Schulden!J21&lt;Schulden!J11,BD127&gt;0),MAX(0,BD127+BE127-MIN(Schulden!G21,BD127+BE127)),0)+IF(AND(Schulden!J22&lt;Schulden!J11,BH127&gt;0),MAX(0,BH127+BI127-MIN(Schulden!G22,BH127+BI127)),0))),MAX(0,P127+Q127-MIN(Schulden!G11,P127+Q127)))+SUMIFS(Sonderzahlungen!$D$8:$D$67,Sonderzahlungen!$G$8:$G$67,$B127,Sonderzahlungen!$E$8:$E$67,"Gezielte Schuld",Sonderzahlungen!$F$8:$F$67,Schulden!B11)))</f>
        <v/>
      </c>
      <c r="S127" s="24">
        <f>MAX(0,P127+Q127-R127)</f>
        <v/>
      </c>
      <c r="T127" s="24">
        <f>W126</f>
        <v/>
      </c>
      <c r="U127" s="24">
        <f>IF(T127&lt;=0,0,T127*Schulden!F12/12)</f>
        <v/>
      </c>
      <c r="V127" s="24">
        <f>IF(T127&lt;=0,0,MIN(T127+U127,MIN(Schulden!G12,T127+U127)+MIN(MAX(0,Strategie!$C$9+SUMIFS(Sonderzahlungen!$D$8:$D$67,Sonderzahlungen!$G$8:$G$67,$B127,Sonderzahlungen!$E$8:$E$67,"Nach Strategie")-(IF(AND(Schulden!J8&lt;Schulden!J12,D127&gt;0),MAX(0,D127+E127-MIN(Schulden!G8,D127+E127)),0)+IF(AND(Schulden!J9&lt;Schulden!J12,H127&gt;0),MAX(0,H127+I127-MIN(Schulden!G9,H127+I127)),0)+IF(AND(Schulden!J10&lt;Schulden!J12,L127&gt;0),MAX(0,L127+M127-MIN(Schulden!G10,L127+M127)),0)+IF(AND(Schulden!J11&lt;Schulden!J12,P127&gt;0),MAX(0,P127+Q127-MIN(Schulden!G11,P127+Q127)),0)+IF(AND(Schulden!J12&lt;Schulden!J12,T127&gt;0),MAX(0,T127+U127-MIN(Schulden!G12,T127+U127)),0)+IF(AND(Schulden!J13&lt;Schulden!J12,X127&gt;0),MAX(0,X127+Y127-MIN(Schulden!G13,X127+Y127)),0)+IF(AND(Schulden!J14&lt;Schulden!J12,AB127&gt;0),MAX(0,AB127+AC127-MIN(Schulden!G14,AB127+AC127)),0)+IF(AND(Schulden!J15&lt;Schulden!J12,AF127&gt;0),MAX(0,AF127+AG127-MIN(Schulden!G15,AF127+AG127)),0)+IF(AND(Schulden!J16&lt;Schulden!J12,AJ127&gt;0),MAX(0,AJ127+AK127-MIN(Schulden!G16,AJ127+AK127)),0)+IF(AND(Schulden!J17&lt;Schulden!J12,AN127&gt;0),MAX(0,AN127+AO127-MIN(Schulden!G17,AN127+AO127)),0)+IF(AND(Schulden!J18&lt;Schulden!J12,AR127&gt;0),MAX(0,AR127+AS127-MIN(Schulden!G18,AR127+AS127)),0)+IF(AND(Schulden!J19&lt;Schulden!J12,AV127&gt;0),MAX(0,AV127+AW127-MIN(Schulden!G19,AV127+AW127)),0)+IF(AND(Schulden!J20&lt;Schulden!J12,AZ127&gt;0),MAX(0,AZ127+BA127-MIN(Schulden!G20,AZ127+BA127)),0)+IF(AND(Schulden!J21&lt;Schulden!J12,BD127&gt;0),MAX(0,BD127+BE127-MIN(Schulden!G21,BD127+BE127)),0)+IF(AND(Schulden!J22&lt;Schulden!J12,BH127&gt;0),MAX(0,BH127+BI127-MIN(Schulden!G22,BH127+BI127)),0))),MAX(0,T127+U127-MIN(Schulden!G12,T127+U127)))+SUMIFS(Sonderzahlungen!$D$8:$D$67,Sonderzahlungen!$G$8:$G$67,$B127,Sonderzahlungen!$E$8:$E$67,"Gezielte Schuld",Sonderzahlungen!$F$8:$F$67,Schulden!B12)))</f>
        <v/>
      </c>
      <c r="W127" s="24">
        <f>MAX(0,T127+U127-V127)</f>
        <v/>
      </c>
      <c r="X127" s="24">
        <f>AA126</f>
        <v/>
      </c>
      <c r="Y127" s="24">
        <f>IF(X127&lt;=0,0,X127*Schulden!F13/12)</f>
        <v/>
      </c>
      <c r="Z127" s="24">
        <f>IF(X127&lt;=0,0,MIN(X127+Y127,MIN(Schulden!G13,X127+Y127)+MIN(MAX(0,Strategie!$C$9+SUMIFS(Sonderzahlungen!$D$8:$D$67,Sonderzahlungen!$G$8:$G$67,$B127,Sonderzahlungen!$E$8:$E$67,"Nach Strategie")-(IF(AND(Schulden!J8&lt;Schulden!J13,D127&gt;0),MAX(0,D127+E127-MIN(Schulden!G8,D127+E127)),0)+IF(AND(Schulden!J9&lt;Schulden!J13,H127&gt;0),MAX(0,H127+I127-MIN(Schulden!G9,H127+I127)),0)+IF(AND(Schulden!J10&lt;Schulden!J13,L127&gt;0),MAX(0,L127+M127-MIN(Schulden!G10,L127+M127)),0)+IF(AND(Schulden!J11&lt;Schulden!J13,P127&gt;0),MAX(0,P127+Q127-MIN(Schulden!G11,P127+Q127)),0)+IF(AND(Schulden!J12&lt;Schulden!J13,T127&gt;0),MAX(0,T127+U127-MIN(Schulden!G12,T127+U127)),0)+IF(AND(Schulden!J13&lt;Schulden!J13,X127&gt;0),MAX(0,X127+Y127-MIN(Schulden!G13,X127+Y127)),0)+IF(AND(Schulden!J14&lt;Schulden!J13,AB127&gt;0),MAX(0,AB127+AC127-MIN(Schulden!G14,AB127+AC127)),0)+IF(AND(Schulden!J15&lt;Schulden!J13,AF127&gt;0),MAX(0,AF127+AG127-MIN(Schulden!G15,AF127+AG127)),0)+IF(AND(Schulden!J16&lt;Schulden!J13,AJ127&gt;0),MAX(0,AJ127+AK127-MIN(Schulden!G16,AJ127+AK127)),0)+IF(AND(Schulden!J17&lt;Schulden!J13,AN127&gt;0),MAX(0,AN127+AO127-MIN(Schulden!G17,AN127+AO127)),0)+IF(AND(Schulden!J18&lt;Schulden!J13,AR127&gt;0),MAX(0,AR127+AS127-MIN(Schulden!G18,AR127+AS127)),0)+IF(AND(Schulden!J19&lt;Schulden!J13,AV127&gt;0),MAX(0,AV127+AW127-MIN(Schulden!G19,AV127+AW127)),0)+IF(AND(Schulden!J20&lt;Schulden!J13,AZ127&gt;0),MAX(0,AZ127+BA127-MIN(Schulden!G20,AZ127+BA127)),0)+IF(AND(Schulden!J21&lt;Schulden!J13,BD127&gt;0),MAX(0,BD127+BE127-MIN(Schulden!G21,BD127+BE127)),0)+IF(AND(Schulden!J22&lt;Schulden!J13,BH127&gt;0),MAX(0,BH127+BI127-MIN(Schulden!G22,BH127+BI127)),0))),MAX(0,X127+Y127-MIN(Schulden!G13,X127+Y127)))+SUMIFS(Sonderzahlungen!$D$8:$D$67,Sonderzahlungen!$G$8:$G$67,$B127,Sonderzahlungen!$E$8:$E$67,"Gezielte Schuld",Sonderzahlungen!$F$8:$F$67,Schulden!B13)))</f>
        <v/>
      </c>
      <c r="AA127" s="24">
        <f>MAX(0,X127+Y127-Z127)</f>
        <v/>
      </c>
      <c r="AB127" s="24">
        <f>AE126</f>
        <v/>
      </c>
      <c r="AC127" s="24">
        <f>IF(AB127&lt;=0,0,AB127*Schulden!F14/12)</f>
        <v/>
      </c>
      <c r="AD127" s="24">
        <f>IF(AB127&lt;=0,0,MIN(AB127+AC127,MIN(Schulden!G14,AB127+AC127)+MIN(MAX(0,Strategie!$C$9+SUMIFS(Sonderzahlungen!$D$8:$D$67,Sonderzahlungen!$G$8:$G$67,$B127,Sonderzahlungen!$E$8:$E$67,"Nach Strategie")-(IF(AND(Schulden!J8&lt;Schulden!J14,D127&gt;0),MAX(0,D127+E127-MIN(Schulden!G8,D127+E127)),0)+IF(AND(Schulden!J9&lt;Schulden!J14,H127&gt;0),MAX(0,H127+I127-MIN(Schulden!G9,H127+I127)),0)+IF(AND(Schulden!J10&lt;Schulden!J14,L127&gt;0),MAX(0,L127+M127-MIN(Schulden!G10,L127+M127)),0)+IF(AND(Schulden!J11&lt;Schulden!J14,P127&gt;0),MAX(0,P127+Q127-MIN(Schulden!G11,P127+Q127)),0)+IF(AND(Schulden!J12&lt;Schulden!J14,T127&gt;0),MAX(0,T127+U127-MIN(Schulden!G12,T127+U127)),0)+IF(AND(Schulden!J13&lt;Schulden!J14,X127&gt;0),MAX(0,X127+Y127-MIN(Schulden!G13,X127+Y127)),0)+IF(AND(Schulden!J14&lt;Schulden!J14,AB127&gt;0),MAX(0,AB127+AC127-MIN(Schulden!G14,AB127+AC127)),0)+IF(AND(Schulden!J15&lt;Schulden!J14,AF127&gt;0),MAX(0,AF127+AG127-MIN(Schulden!G15,AF127+AG127)),0)+IF(AND(Schulden!J16&lt;Schulden!J14,AJ127&gt;0),MAX(0,AJ127+AK127-MIN(Schulden!G16,AJ127+AK127)),0)+IF(AND(Schulden!J17&lt;Schulden!J14,AN127&gt;0),MAX(0,AN127+AO127-MIN(Schulden!G17,AN127+AO127)),0)+IF(AND(Schulden!J18&lt;Schulden!J14,AR127&gt;0),MAX(0,AR127+AS127-MIN(Schulden!G18,AR127+AS127)),0)+IF(AND(Schulden!J19&lt;Schulden!J14,AV127&gt;0),MAX(0,AV127+AW127-MIN(Schulden!G19,AV127+AW127)),0)+IF(AND(Schulden!J20&lt;Schulden!J14,AZ127&gt;0),MAX(0,AZ127+BA127-MIN(Schulden!G20,AZ127+BA127)),0)+IF(AND(Schulden!J21&lt;Schulden!J14,BD127&gt;0),MAX(0,BD127+BE127-MIN(Schulden!G21,BD127+BE127)),0)+IF(AND(Schulden!J22&lt;Schulden!J14,BH127&gt;0),MAX(0,BH127+BI127-MIN(Schulden!G22,BH127+BI127)),0))),MAX(0,AB127+AC127-MIN(Schulden!G14,AB127+AC127)))+SUMIFS(Sonderzahlungen!$D$8:$D$67,Sonderzahlungen!$G$8:$G$67,$B127,Sonderzahlungen!$E$8:$E$67,"Gezielte Schuld",Sonderzahlungen!$F$8:$F$67,Schulden!B14)))</f>
        <v/>
      </c>
      <c r="AE127" s="24">
        <f>MAX(0,AB127+AC127-AD127)</f>
        <v/>
      </c>
      <c r="AF127" s="24">
        <f>AI126</f>
        <v/>
      </c>
      <c r="AG127" s="24">
        <f>IF(AF127&lt;=0,0,AF127*Schulden!F15/12)</f>
        <v/>
      </c>
      <c r="AH127" s="24">
        <f>IF(AF127&lt;=0,0,MIN(AF127+AG127,MIN(Schulden!G15,AF127+AG127)+MIN(MAX(0,Strategie!$C$9+SUMIFS(Sonderzahlungen!$D$8:$D$67,Sonderzahlungen!$G$8:$G$67,$B127,Sonderzahlungen!$E$8:$E$67,"Nach Strategie")-(IF(AND(Schulden!J8&lt;Schulden!J15,D127&gt;0),MAX(0,D127+E127-MIN(Schulden!G8,D127+E127)),0)+IF(AND(Schulden!J9&lt;Schulden!J15,H127&gt;0),MAX(0,H127+I127-MIN(Schulden!G9,H127+I127)),0)+IF(AND(Schulden!J10&lt;Schulden!J15,L127&gt;0),MAX(0,L127+M127-MIN(Schulden!G10,L127+M127)),0)+IF(AND(Schulden!J11&lt;Schulden!J15,P127&gt;0),MAX(0,P127+Q127-MIN(Schulden!G11,P127+Q127)),0)+IF(AND(Schulden!J12&lt;Schulden!J15,T127&gt;0),MAX(0,T127+U127-MIN(Schulden!G12,T127+U127)),0)+IF(AND(Schulden!J13&lt;Schulden!J15,X127&gt;0),MAX(0,X127+Y127-MIN(Schulden!G13,X127+Y127)),0)+IF(AND(Schulden!J14&lt;Schulden!J15,AB127&gt;0),MAX(0,AB127+AC127-MIN(Schulden!G14,AB127+AC127)),0)+IF(AND(Schulden!J15&lt;Schulden!J15,AF127&gt;0),MAX(0,AF127+AG127-MIN(Schulden!G15,AF127+AG127)),0)+IF(AND(Schulden!J16&lt;Schulden!J15,AJ127&gt;0),MAX(0,AJ127+AK127-MIN(Schulden!G16,AJ127+AK127)),0)+IF(AND(Schulden!J17&lt;Schulden!J15,AN127&gt;0),MAX(0,AN127+AO127-MIN(Schulden!G17,AN127+AO127)),0)+IF(AND(Schulden!J18&lt;Schulden!J15,AR127&gt;0),MAX(0,AR127+AS127-MIN(Schulden!G18,AR127+AS127)),0)+IF(AND(Schulden!J19&lt;Schulden!J15,AV127&gt;0),MAX(0,AV127+AW127-MIN(Schulden!G19,AV127+AW127)),0)+IF(AND(Schulden!J20&lt;Schulden!J15,AZ127&gt;0),MAX(0,AZ127+BA127-MIN(Schulden!G20,AZ127+BA127)),0)+IF(AND(Schulden!J21&lt;Schulden!J15,BD127&gt;0),MAX(0,BD127+BE127-MIN(Schulden!G21,BD127+BE127)),0)+IF(AND(Schulden!J22&lt;Schulden!J15,BH127&gt;0),MAX(0,BH127+BI127-MIN(Schulden!G22,BH127+BI127)),0))),MAX(0,AF127+AG127-MIN(Schulden!G15,AF127+AG127)))+SUMIFS(Sonderzahlungen!$D$8:$D$67,Sonderzahlungen!$G$8:$G$67,$B127,Sonderzahlungen!$E$8:$E$67,"Gezielte Schuld",Sonderzahlungen!$F$8:$F$67,Schulden!B15)))</f>
        <v/>
      </c>
      <c r="AI127" s="24">
        <f>MAX(0,AF127+AG127-AH127)</f>
        <v/>
      </c>
      <c r="AJ127" s="24">
        <f>AM126</f>
        <v/>
      </c>
      <c r="AK127" s="24">
        <f>IF(AJ127&lt;=0,0,AJ127*Schulden!F16/12)</f>
        <v/>
      </c>
      <c r="AL127" s="24">
        <f>IF(AJ127&lt;=0,0,MIN(AJ127+AK127,MIN(Schulden!G16,AJ127+AK127)+MIN(MAX(0,Strategie!$C$9+SUMIFS(Sonderzahlungen!$D$8:$D$67,Sonderzahlungen!$G$8:$G$67,$B127,Sonderzahlungen!$E$8:$E$67,"Nach Strategie")-(IF(AND(Schulden!J8&lt;Schulden!J16,D127&gt;0),MAX(0,D127+E127-MIN(Schulden!G8,D127+E127)),0)+IF(AND(Schulden!J9&lt;Schulden!J16,H127&gt;0),MAX(0,H127+I127-MIN(Schulden!G9,H127+I127)),0)+IF(AND(Schulden!J10&lt;Schulden!J16,L127&gt;0),MAX(0,L127+M127-MIN(Schulden!G10,L127+M127)),0)+IF(AND(Schulden!J11&lt;Schulden!J16,P127&gt;0),MAX(0,P127+Q127-MIN(Schulden!G11,P127+Q127)),0)+IF(AND(Schulden!J12&lt;Schulden!J16,T127&gt;0),MAX(0,T127+U127-MIN(Schulden!G12,T127+U127)),0)+IF(AND(Schulden!J13&lt;Schulden!J16,X127&gt;0),MAX(0,X127+Y127-MIN(Schulden!G13,X127+Y127)),0)+IF(AND(Schulden!J14&lt;Schulden!J16,AB127&gt;0),MAX(0,AB127+AC127-MIN(Schulden!G14,AB127+AC127)),0)+IF(AND(Schulden!J15&lt;Schulden!J16,AF127&gt;0),MAX(0,AF127+AG127-MIN(Schulden!G15,AF127+AG127)),0)+IF(AND(Schulden!J16&lt;Schulden!J16,AJ127&gt;0),MAX(0,AJ127+AK127-MIN(Schulden!G16,AJ127+AK127)),0)+IF(AND(Schulden!J17&lt;Schulden!J16,AN127&gt;0),MAX(0,AN127+AO127-MIN(Schulden!G17,AN127+AO127)),0)+IF(AND(Schulden!J18&lt;Schulden!J16,AR127&gt;0),MAX(0,AR127+AS127-MIN(Schulden!G18,AR127+AS127)),0)+IF(AND(Schulden!J19&lt;Schulden!J16,AV127&gt;0),MAX(0,AV127+AW127-MIN(Schulden!G19,AV127+AW127)),0)+IF(AND(Schulden!J20&lt;Schulden!J16,AZ127&gt;0),MAX(0,AZ127+BA127-MIN(Schulden!G20,AZ127+BA127)),0)+IF(AND(Schulden!J21&lt;Schulden!J16,BD127&gt;0),MAX(0,BD127+BE127-MIN(Schulden!G21,BD127+BE127)),0)+IF(AND(Schulden!J22&lt;Schulden!J16,BH127&gt;0),MAX(0,BH127+BI127-MIN(Schulden!G22,BH127+BI127)),0))),MAX(0,AJ127+AK127-MIN(Schulden!G16,AJ127+AK127)))+SUMIFS(Sonderzahlungen!$D$8:$D$67,Sonderzahlungen!$G$8:$G$67,$B127,Sonderzahlungen!$E$8:$E$67,"Gezielte Schuld",Sonderzahlungen!$F$8:$F$67,Schulden!B16)))</f>
        <v/>
      </c>
      <c r="AM127" s="24">
        <f>MAX(0,AJ127+AK127-AL127)</f>
        <v/>
      </c>
      <c r="AN127" s="24">
        <f>AQ126</f>
        <v/>
      </c>
      <c r="AO127" s="24">
        <f>IF(AN127&lt;=0,0,AN127*Schulden!F17/12)</f>
        <v/>
      </c>
      <c r="AP127" s="24">
        <f>IF(AN127&lt;=0,0,MIN(AN127+AO127,MIN(Schulden!G17,AN127+AO127)+MIN(MAX(0,Strategie!$C$9+SUMIFS(Sonderzahlungen!$D$8:$D$67,Sonderzahlungen!$G$8:$G$67,$B127,Sonderzahlungen!$E$8:$E$67,"Nach Strategie")-(IF(AND(Schulden!J8&lt;Schulden!J17,D127&gt;0),MAX(0,D127+E127-MIN(Schulden!G8,D127+E127)),0)+IF(AND(Schulden!J9&lt;Schulden!J17,H127&gt;0),MAX(0,H127+I127-MIN(Schulden!G9,H127+I127)),0)+IF(AND(Schulden!J10&lt;Schulden!J17,L127&gt;0),MAX(0,L127+M127-MIN(Schulden!G10,L127+M127)),0)+IF(AND(Schulden!J11&lt;Schulden!J17,P127&gt;0),MAX(0,P127+Q127-MIN(Schulden!G11,P127+Q127)),0)+IF(AND(Schulden!J12&lt;Schulden!J17,T127&gt;0),MAX(0,T127+U127-MIN(Schulden!G12,T127+U127)),0)+IF(AND(Schulden!J13&lt;Schulden!J17,X127&gt;0),MAX(0,X127+Y127-MIN(Schulden!G13,X127+Y127)),0)+IF(AND(Schulden!J14&lt;Schulden!J17,AB127&gt;0),MAX(0,AB127+AC127-MIN(Schulden!G14,AB127+AC127)),0)+IF(AND(Schulden!J15&lt;Schulden!J17,AF127&gt;0),MAX(0,AF127+AG127-MIN(Schulden!G15,AF127+AG127)),0)+IF(AND(Schulden!J16&lt;Schulden!J17,AJ127&gt;0),MAX(0,AJ127+AK127-MIN(Schulden!G16,AJ127+AK127)),0)+IF(AND(Schulden!J17&lt;Schulden!J17,AN127&gt;0),MAX(0,AN127+AO127-MIN(Schulden!G17,AN127+AO127)),0)+IF(AND(Schulden!J18&lt;Schulden!J17,AR127&gt;0),MAX(0,AR127+AS127-MIN(Schulden!G18,AR127+AS127)),0)+IF(AND(Schulden!J19&lt;Schulden!J17,AV127&gt;0),MAX(0,AV127+AW127-MIN(Schulden!G19,AV127+AW127)),0)+IF(AND(Schulden!J20&lt;Schulden!J17,AZ127&gt;0),MAX(0,AZ127+BA127-MIN(Schulden!G20,AZ127+BA127)),0)+IF(AND(Schulden!J21&lt;Schulden!J17,BD127&gt;0),MAX(0,BD127+BE127-MIN(Schulden!G21,BD127+BE127)),0)+IF(AND(Schulden!J22&lt;Schulden!J17,BH127&gt;0),MAX(0,BH127+BI127-MIN(Schulden!G22,BH127+BI127)),0))),MAX(0,AN127+AO127-MIN(Schulden!G17,AN127+AO127)))+SUMIFS(Sonderzahlungen!$D$8:$D$67,Sonderzahlungen!$G$8:$G$67,$B127,Sonderzahlungen!$E$8:$E$67,"Gezielte Schuld",Sonderzahlungen!$F$8:$F$67,Schulden!B17)))</f>
        <v/>
      </c>
      <c r="AQ127" s="24">
        <f>MAX(0,AN127+AO127-AP127)</f>
        <v/>
      </c>
      <c r="AR127" s="24">
        <f>AU126</f>
        <v/>
      </c>
      <c r="AS127" s="24">
        <f>IF(AR127&lt;=0,0,AR127*Schulden!F18/12)</f>
        <v/>
      </c>
      <c r="AT127" s="24">
        <f>IF(AR127&lt;=0,0,MIN(AR127+AS127,MIN(Schulden!G18,AR127+AS127)+MIN(MAX(0,Strategie!$C$9+SUMIFS(Sonderzahlungen!$D$8:$D$67,Sonderzahlungen!$G$8:$G$67,$B127,Sonderzahlungen!$E$8:$E$67,"Nach Strategie")-(IF(AND(Schulden!J8&lt;Schulden!J18,D127&gt;0),MAX(0,D127+E127-MIN(Schulden!G8,D127+E127)),0)+IF(AND(Schulden!J9&lt;Schulden!J18,H127&gt;0),MAX(0,H127+I127-MIN(Schulden!G9,H127+I127)),0)+IF(AND(Schulden!J10&lt;Schulden!J18,L127&gt;0),MAX(0,L127+M127-MIN(Schulden!G10,L127+M127)),0)+IF(AND(Schulden!J11&lt;Schulden!J18,P127&gt;0),MAX(0,P127+Q127-MIN(Schulden!G11,P127+Q127)),0)+IF(AND(Schulden!J12&lt;Schulden!J18,T127&gt;0),MAX(0,T127+U127-MIN(Schulden!G12,T127+U127)),0)+IF(AND(Schulden!J13&lt;Schulden!J18,X127&gt;0),MAX(0,X127+Y127-MIN(Schulden!G13,X127+Y127)),0)+IF(AND(Schulden!J14&lt;Schulden!J18,AB127&gt;0),MAX(0,AB127+AC127-MIN(Schulden!G14,AB127+AC127)),0)+IF(AND(Schulden!J15&lt;Schulden!J18,AF127&gt;0),MAX(0,AF127+AG127-MIN(Schulden!G15,AF127+AG127)),0)+IF(AND(Schulden!J16&lt;Schulden!J18,AJ127&gt;0),MAX(0,AJ127+AK127-MIN(Schulden!G16,AJ127+AK127)),0)+IF(AND(Schulden!J17&lt;Schulden!J18,AN127&gt;0),MAX(0,AN127+AO127-MIN(Schulden!G17,AN127+AO127)),0)+IF(AND(Schulden!J18&lt;Schulden!J18,AR127&gt;0),MAX(0,AR127+AS127-MIN(Schulden!G18,AR127+AS127)),0)+IF(AND(Schulden!J19&lt;Schulden!J18,AV127&gt;0),MAX(0,AV127+AW127-MIN(Schulden!G19,AV127+AW127)),0)+IF(AND(Schulden!J20&lt;Schulden!J18,AZ127&gt;0),MAX(0,AZ127+BA127-MIN(Schulden!G20,AZ127+BA127)),0)+IF(AND(Schulden!J21&lt;Schulden!J18,BD127&gt;0),MAX(0,BD127+BE127-MIN(Schulden!G21,BD127+BE127)),0)+IF(AND(Schulden!J22&lt;Schulden!J18,BH127&gt;0),MAX(0,BH127+BI127-MIN(Schulden!G22,BH127+BI127)),0))),MAX(0,AR127+AS127-MIN(Schulden!G18,AR127+AS127)))+SUMIFS(Sonderzahlungen!$D$8:$D$67,Sonderzahlungen!$G$8:$G$67,$B127,Sonderzahlungen!$E$8:$E$67,"Gezielte Schuld",Sonderzahlungen!$F$8:$F$67,Schulden!B18)))</f>
        <v/>
      </c>
      <c r="AU127" s="24">
        <f>MAX(0,AR127+AS127-AT127)</f>
        <v/>
      </c>
      <c r="AV127" s="24">
        <f>AY126</f>
        <v/>
      </c>
      <c r="AW127" s="24">
        <f>IF(AV127&lt;=0,0,AV127*Schulden!F19/12)</f>
        <v/>
      </c>
      <c r="AX127" s="24">
        <f>IF(AV127&lt;=0,0,MIN(AV127+AW127,MIN(Schulden!G19,AV127+AW127)+MIN(MAX(0,Strategie!$C$9+SUMIFS(Sonderzahlungen!$D$8:$D$67,Sonderzahlungen!$G$8:$G$67,$B127,Sonderzahlungen!$E$8:$E$67,"Nach Strategie")-(IF(AND(Schulden!J8&lt;Schulden!J19,D127&gt;0),MAX(0,D127+E127-MIN(Schulden!G8,D127+E127)),0)+IF(AND(Schulden!J9&lt;Schulden!J19,H127&gt;0),MAX(0,H127+I127-MIN(Schulden!G9,H127+I127)),0)+IF(AND(Schulden!J10&lt;Schulden!J19,L127&gt;0),MAX(0,L127+M127-MIN(Schulden!G10,L127+M127)),0)+IF(AND(Schulden!J11&lt;Schulden!J19,P127&gt;0),MAX(0,P127+Q127-MIN(Schulden!G11,P127+Q127)),0)+IF(AND(Schulden!J12&lt;Schulden!J19,T127&gt;0),MAX(0,T127+U127-MIN(Schulden!G12,T127+U127)),0)+IF(AND(Schulden!J13&lt;Schulden!J19,X127&gt;0),MAX(0,X127+Y127-MIN(Schulden!G13,X127+Y127)),0)+IF(AND(Schulden!J14&lt;Schulden!J19,AB127&gt;0),MAX(0,AB127+AC127-MIN(Schulden!G14,AB127+AC127)),0)+IF(AND(Schulden!J15&lt;Schulden!J19,AF127&gt;0),MAX(0,AF127+AG127-MIN(Schulden!G15,AF127+AG127)),0)+IF(AND(Schulden!J16&lt;Schulden!J19,AJ127&gt;0),MAX(0,AJ127+AK127-MIN(Schulden!G16,AJ127+AK127)),0)+IF(AND(Schulden!J17&lt;Schulden!J19,AN127&gt;0),MAX(0,AN127+AO127-MIN(Schulden!G17,AN127+AO127)),0)+IF(AND(Schulden!J18&lt;Schulden!J19,AR127&gt;0),MAX(0,AR127+AS127-MIN(Schulden!G18,AR127+AS127)),0)+IF(AND(Schulden!J19&lt;Schulden!J19,AV127&gt;0),MAX(0,AV127+AW127-MIN(Schulden!G19,AV127+AW127)),0)+IF(AND(Schulden!J20&lt;Schulden!J19,AZ127&gt;0),MAX(0,AZ127+BA127-MIN(Schulden!G20,AZ127+BA127)),0)+IF(AND(Schulden!J21&lt;Schulden!J19,BD127&gt;0),MAX(0,BD127+BE127-MIN(Schulden!G21,BD127+BE127)),0)+IF(AND(Schulden!J22&lt;Schulden!J19,BH127&gt;0),MAX(0,BH127+BI127-MIN(Schulden!G22,BH127+BI127)),0))),MAX(0,AV127+AW127-MIN(Schulden!G19,AV127+AW127)))+SUMIFS(Sonderzahlungen!$D$8:$D$67,Sonderzahlungen!$G$8:$G$67,$B127,Sonderzahlungen!$E$8:$E$67,"Gezielte Schuld",Sonderzahlungen!$F$8:$F$67,Schulden!B19)))</f>
        <v/>
      </c>
      <c r="AY127" s="24">
        <f>MAX(0,AV127+AW127-AX127)</f>
        <v/>
      </c>
      <c r="AZ127" s="24">
        <f>BC126</f>
        <v/>
      </c>
      <c r="BA127" s="24">
        <f>IF(AZ127&lt;=0,0,AZ127*Schulden!F20/12)</f>
        <v/>
      </c>
      <c r="BB127" s="24">
        <f>IF(AZ127&lt;=0,0,MIN(AZ127+BA127,MIN(Schulden!G20,AZ127+BA127)+MIN(MAX(0,Strategie!$C$9+SUMIFS(Sonderzahlungen!$D$8:$D$67,Sonderzahlungen!$G$8:$G$67,$B127,Sonderzahlungen!$E$8:$E$67,"Nach Strategie")-(IF(AND(Schulden!J8&lt;Schulden!J20,D127&gt;0),MAX(0,D127+E127-MIN(Schulden!G8,D127+E127)),0)+IF(AND(Schulden!J9&lt;Schulden!J20,H127&gt;0),MAX(0,H127+I127-MIN(Schulden!G9,H127+I127)),0)+IF(AND(Schulden!J10&lt;Schulden!J20,L127&gt;0),MAX(0,L127+M127-MIN(Schulden!G10,L127+M127)),0)+IF(AND(Schulden!J11&lt;Schulden!J20,P127&gt;0),MAX(0,P127+Q127-MIN(Schulden!G11,P127+Q127)),0)+IF(AND(Schulden!J12&lt;Schulden!J20,T127&gt;0),MAX(0,T127+U127-MIN(Schulden!G12,T127+U127)),0)+IF(AND(Schulden!J13&lt;Schulden!J20,X127&gt;0),MAX(0,X127+Y127-MIN(Schulden!G13,X127+Y127)),0)+IF(AND(Schulden!J14&lt;Schulden!J20,AB127&gt;0),MAX(0,AB127+AC127-MIN(Schulden!G14,AB127+AC127)),0)+IF(AND(Schulden!J15&lt;Schulden!J20,AF127&gt;0),MAX(0,AF127+AG127-MIN(Schulden!G15,AF127+AG127)),0)+IF(AND(Schulden!J16&lt;Schulden!J20,AJ127&gt;0),MAX(0,AJ127+AK127-MIN(Schulden!G16,AJ127+AK127)),0)+IF(AND(Schulden!J17&lt;Schulden!J20,AN127&gt;0),MAX(0,AN127+AO127-MIN(Schulden!G17,AN127+AO127)),0)+IF(AND(Schulden!J18&lt;Schulden!J20,AR127&gt;0),MAX(0,AR127+AS127-MIN(Schulden!G18,AR127+AS127)),0)+IF(AND(Schulden!J19&lt;Schulden!J20,AV127&gt;0),MAX(0,AV127+AW127-MIN(Schulden!G19,AV127+AW127)),0)+IF(AND(Schulden!J20&lt;Schulden!J20,AZ127&gt;0),MAX(0,AZ127+BA127-MIN(Schulden!G20,AZ127+BA127)),0)+IF(AND(Schulden!J21&lt;Schulden!J20,BD127&gt;0),MAX(0,BD127+BE127-MIN(Schulden!G21,BD127+BE127)),0)+IF(AND(Schulden!J22&lt;Schulden!J20,BH127&gt;0),MAX(0,BH127+BI127-MIN(Schulden!G22,BH127+BI127)),0))),MAX(0,AZ127+BA127-MIN(Schulden!G20,AZ127+BA127)))+SUMIFS(Sonderzahlungen!$D$8:$D$67,Sonderzahlungen!$G$8:$G$67,$B127,Sonderzahlungen!$E$8:$E$67,"Gezielte Schuld",Sonderzahlungen!$F$8:$F$67,Schulden!B20)))</f>
        <v/>
      </c>
      <c r="BC127" s="24">
        <f>MAX(0,AZ127+BA127-BB127)</f>
        <v/>
      </c>
      <c r="BD127" s="24">
        <f>BG126</f>
        <v/>
      </c>
      <c r="BE127" s="24">
        <f>IF(BD127&lt;=0,0,BD127*Schulden!F21/12)</f>
        <v/>
      </c>
      <c r="BF127" s="24">
        <f>IF(BD127&lt;=0,0,MIN(BD127+BE127,MIN(Schulden!G21,BD127+BE127)+MIN(MAX(0,Strategie!$C$9+SUMIFS(Sonderzahlungen!$D$8:$D$67,Sonderzahlungen!$G$8:$G$67,$B127,Sonderzahlungen!$E$8:$E$67,"Nach Strategie")-(IF(AND(Schulden!J8&lt;Schulden!J21,D127&gt;0),MAX(0,D127+E127-MIN(Schulden!G8,D127+E127)),0)+IF(AND(Schulden!J9&lt;Schulden!J21,H127&gt;0),MAX(0,H127+I127-MIN(Schulden!G9,H127+I127)),0)+IF(AND(Schulden!J10&lt;Schulden!J21,L127&gt;0),MAX(0,L127+M127-MIN(Schulden!G10,L127+M127)),0)+IF(AND(Schulden!J11&lt;Schulden!J21,P127&gt;0),MAX(0,P127+Q127-MIN(Schulden!G11,P127+Q127)),0)+IF(AND(Schulden!J12&lt;Schulden!J21,T127&gt;0),MAX(0,T127+U127-MIN(Schulden!G12,T127+U127)),0)+IF(AND(Schulden!J13&lt;Schulden!J21,X127&gt;0),MAX(0,X127+Y127-MIN(Schulden!G13,X127+Y127)),0)+IF(AND(Schulden!J14&lt;Schulden!J21,AB127&gt;0),MAX(0,AB127+AC127-MIN(Schulden!G14,AB127+AC127)),0)+IF(AND(Schulden!J15&lt;Schulden!J21,AF127&gt;0),MAX(0,AF127+AG127-MIN(Schulden!G15,AF127+AG127)),0)+IF(AND(Schulden!J16&lt;Schulden!J21,AJ127&gt;0),MAX(0,AJ127+AK127-MIN(Schulden!G16,AJ127+AK127)),0)+IF(AND(Schulden!J17&lt;Schulden!J21,AN127&gt;0),MAX(0,AN127+AO127-MIN(Schulden!G17,AN127+AO127)),0)+IF(AND(Schulden!J18&lt;Schulden!J21,AR127&gt;0),MAX(0,AR127+AS127-MIN(Schulden!G18,AR127+AS127)),0)+IF(AND(Schulden!J19&lt;Schulden!J21,AV127&gt;0),MAX(0,AV127+AW127-MIN(Schulden!G19,AV127+AW127)),0)+IF(AND(Schulden!J20&lt;Schulden!J21,AZ127&gt;0),MAX(0,AZ127+BA127-MIN(Schulden!G20,AZ127+BA127)),0)+IF(AND(Schulden!J21&lt;Schulden!J21,BD127&gt;0),MAX(0,BD127+BE127-MIN(Schulden!G21,BD127+BE127)),0)+IF(AND(Schulden!J22&lt;Schulden!J21,BH127&gt;0),MAX(0,BH127+BI127-MIN(Schulden!G22,BH127+BI127)),0))),MAX(0,BD127+BE127-MIN(Schulden!G21,BD127+BE127)))+SUMIFS(Sonderzahlungen!$D$8:$D$67,Sonderzahlungen!$G$8:$G$67,$B127,Sonderzahlungen!$E$8:$E$67,"Gezielte Schuld",Sonderzahlungen!$F$8:$F$67,Schulden!B21)))</f>
        <v/>
      </c>
      <c r="BG127" s="24">
        <f>MAX(0,BD127+BE127-BF127)</f>
        <v/>
      </c>
      <c r="BH127" s="24">
        <f>BK126</f>
        <v/>
      </c>
      <c r="BI127" s="24">
        <f>IF(BH127&lt;=0,0,BH127*Schulden!F22/12)</f>
        <v/>
      </c>
      <c r="BJ127" s="24">
        <f>IF(BH127&lt;=0,0,MIN(BH127+BI127,MIN(Schulden!G22,BH127+BI127)+MIN(MAX(0,Strategie!$C$9+SUMIFS(Sonderzahlungen!$D$8:$D$67,Sonderzahlungen!$G$8:$G$67,$B127,Sonderzahlungen!$E$8:$E$67,"Nach Strategie")-(IF(AND(Schulden!J8&lt;Schulden!J22,D127&gt;0),MAX(0,D127+E127-MIN(Schulden!G8,D127+E127)),0)+IF(AND(Schulden!J9&lt;Schulden!J22,H127&gt;0),MAX(0,H127+I127-MIN(Schulden!G9,H127+I127)),0)+IF(AND(Schulden!J10&lt;Schulden!J22,L127&gt;0),MAX(0,L127+M127-MIN(Schulden!G10,L127+M127)),0)+IF(AND(Schulden!J11&lt;Schulden!J22,P127&gt;0),MAX(0,P127+Q127-MIN(Schulden!G11,P127+Q127)),0)+IF(AND(Schulden!J12&lt;Schulden!J22,T127&gt;0),MAX(0,T127+U127-MIN(Schulden!G12,T127+U127)),0)+IF(AND(Schulden!J13&lt;Schulden!J22,X127&gt;0),MAX(0,X127+Y127-MIN(Schulden!G13,X127+Y127)),0)+IF(AND(Schulden!J14&lt;Schulden!J22,AB127&gt;0),MAX(0,AB127+AC127-MIN(Schulden!G14,AB127+AC127)),0)+IF(AND(Schulden!J15&lt;Schulden!J22,AF127&gt;0),MAX(0,AF127+AG127-MIN(Schulden!G15,AF127+AG127)),0)+IF(AND(Schulden!J16&lt;Schulden!J22,AJ127&gt;0),MAX(0,AJ127+AK127-MIN(Schulden!G16,AJ127+AK127)),0)+IF(AND(Schulden!J17&lt;Schulden!J22,AN127&gt;0),MAX(0,AN127+AO127-MIN(Schulden!G17,AN127+AO127)),0)+IF(AND(Schulden!J18&lt;Schulden!J22,AR127&gt;0),MAX(0,AR127+AS127-MIN(Schulden!G18,AR127+AS127)),0)+IF(AND(Schulden!J19&lt;Schulden!J22,AV127&gt;0),MAX(0,AV127+AW127-MIN(Schulden!G19,AV127+AW127)),0)+IF(AND(Schulden!J20&lt;Schulden!J22,AZ127&gt;0),MAX(0,AZ127+BA127-MIN(Schulden!G20,AZ127+BA127)),0)+IF(AND(Schulden!J21&lt;Schulden!J22,BD127&gt;0),MAX(0,BD127+BE127-MIN(Schulden!G21,BD127+BE127)),0)+IF(AND(Schulden!J22&lt;Schulden!J22,BH127&gt;0),MAX(0,BH127+BI127-MIN(Schulden!G22,BH127+BI127)),0))),MAX(0,BH127+BI127-MIN(Schulden!G22,BH127+BI127)))+SUMIFS(Sonderzahlungen!$D$8:$D$67,Sonderzahlungen!$G$8:$G$67,$B127,Sonderzahlungen!$E$8:$E$67,"Gezielte Schuld",Sonderzahlungen!$F$8:$F$67,Schulden!B22)))</f>
        <v/>
      </c>
      <c r="BK127" s="24">
        <f>MAX(0,BH127+BI127-BJ127)</f>
        <v/>
      </c>
    </row>
  </sheetData>
  <mergeCells count="17">
    <mergeCell ref="BD6:BG6"/>
    <mergeCell ref="B4:BK4"/>
    <mergeCell ref="AF6:AI6"/>
    <mergeCell ref="BH6:BK6"/>
    <mergeCell ref="D6:G6"/>
    <mergeCell ref="B2:BK2"/>
    <mergeCell ref="H6:K6"/>
    <mergeCell ref="L6:O6"/>
    <mergeCell ref="X6:AA6"/>
    <mergeCell ref="P6:S6"/>
    <mergeCell ref="AB6:AE6"/>
    <mergeCell ref="T6:W6"/>
    <mergeCell ref="AV6:AY6"/>
    <mergeCell ref="AZ6:BC6"/>
    <mergeCell ref="AJ6:AM6"/>
    <mergeCell ref="AN6:AQ6"/>
    <mergeCell ref="AR6:AU6"/>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2026-10-02T11:01:07Z</dcterms:created>
  <dcterms:modified xmlns:dcterms="http://purl.org/dc/terms/" xmlns:xsi="http://www.w3.org/2001/XMLSchema-instance" xsi:type="dcterms:W3CDTF">2026-10-02T11:01:07Z</dcterms:modified>
</cp:coreProperties>
</file>